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18675" windowHeight="8205"/>
  </bookViews>
  <sheets>
    <sheet name="Herramienta de software" sheetId="1" r:id="rId1"/>
    <sheet name="Datos (no modificar)" sheetId="3" r:id="rId2"/>
  </sheets>
  <calcPr calcId="125725"/>
</workbook>
</file>

<file path=xl/calcChain.xml><?xml version="1.0" encoding="utf-8"?>
<calcChain xmlns="http://schemas.openxmlformats.org/spreadsheetml/2006/main">
  <c r="Q23" i="3"/>
  <c r="S50"/>
  <c r="T50" s="1"/>
  <c r="S49"/>
  <c r="T49" s="1"/>
  <c r="S48"/>
  <c r="T48" s="1"/>
  <c r="Q14"/>
  <c r="Q13"/>
  <c r="Q12"/>
  <c r="Q27"/>
  <c r="Q25"/>
  <c r="E8" i="1"/>
  <c r="F8"/>
  <c r="D8"/>
  <c r="Q26" i="3"/>
  <c r="Q24"/>
  <c r="F9" i="1" l="1"/>
  <c r="J39" i="3" s="1"/>
  <c r="E9" i="1"/>
  <c r="I39" i="3" s="1"/>
  <c r="D9" i="1"/>
  <c r="H39" i="3" s="1"/>
  <c r="V5" s="1"/>
  <c r="J51" l="1"/>
  <c r="E35" i="1" s="1"/>
  <c r="V9" i="3"/>
  <c r="W9" s="1"/>
  <c r="R27" s="1"/>
  <c r="I41"/>
  <c r="L26" i="1" s="1"/>
  <c r="V7" i="3"/>
  <c r="W7" s="1"/>
  <c r="R25" s="1"/>
  <c r="H48"/>
  <c r="K48" s="1"/>
  <c r="W5"/>
  <c r="R23" s="1"/>
  <c r="V4"/>
  <c r="J40"/>
  <c r="M30" i="1" s="1"/>
  <c r="J46" i="3"/>
  <c r="M25" i="1" s="1"/>
  <c r="J54" i="3"/>
  <c r="M23" i="1" s="1"/>
  <c r="J42" i="3"/>
  <c r="M28" i="1" s="1"/>
  <c r="J41" i="3"/>
  <c r="M26" i="1" s="1"/>
  <c r="I46" i="3"/>
  <c r="L25" i="1" s="1"/>
  <c r="I51" i="3"/>
  <c r="D35" i="1" s="1"/>
  <c r="I54" i="3"/>
  <c r="L23" i="1" s="1"/>
  <c r="I40" i="3"/>
  <c r="K40" s="1"/>
  <c r="T40" s="1"/>
  <c r="I42"/>
  <c r="L28" i="1" s="1"/>
  <c r="H50" i="3"/>
  <c r="H44"/>
  <c r="M44" s="1"/>
  <c r="H49"/>
  <c r="K49" s="1"/>
  <c r="H45"/>
  <c r="K45" s="1"/>
  <c r="H42"/>
  <c r="H46"/>
  <c r="M46" s="1"/>
  <c r="H43"/>
  <c r="M43" s="1"/>
  <c r="N41"/>
  <c r="M42"/>
  <c r="J52" l="1"/>
  <c r="M34" i="1" s="1"/>
  <c r="I44" i="3"/>
  <c r="L37" i="1" s="1"/>
  <c r="C33"/>
  <c r="F33" s="1"/>
  <c r="J43" i="3"/>
  <c r="M29" i="1" s="1"/>
  <c r="O40" i="3"/>
  <c r="K42"/>
  <c r="T42" s="1"/>
  <c r="E23" i="1"/>
  <c r="C32"/>
  <c r="F32" s="1"/>
  <c r="K33"/>
  <c r="N33" s="1"/>
  <c r="I47" i="3"/>
  <c r="D31" i="1" s="1"/>
  <c r="N42" i="3"/>
  <c r="D28" i="1" s="1"/>
  <c r="D23"/>
  <c r="O41" i="3"/>
  <c r="E26" i="1" s="1"/>
  <c r="M35"/>
  <c r="I52" i="3"/>
  <c r="L34" i="1" s="1"/>
  <c r="N40" i="3"/>
  <c r="D30" i="1" s="1"/>
  <c r="N26"/>
  <c r="J47" i="3"/>
  <c r="M31" i="1" s="1"/>
  <c r="J53" i="3"/>
  <c r="K53" s="1"/>
  <c r="T53" s="1"/>
  <c r="J44"/>
  <c r="K44" s="1"/>
  <c r="T44" s="1"/>
  <c r="K51"/>
  <c r="T51" s="1"/>
  <c r="I43"/>
  <c r="N43" s="1"/>
  <c r="D29" i="1" s="1"/>
  <c r="N46" i="3"/>
  <c r="D25" i="1" s="1"/>
  <c r="R28" i="3"/>
  <c r="M45"/>
  <c r="P45" s="1"/>
  <c r="S45" s="1"/>
  <c r="N23" i="1"/>
  <c r="K46" i="3"/>
  <c r="T46" s="1"/>
  <c r="C24" i="1"/>
  <c r="F24" s="1"/>
  <c r="K50" i="3"/>
  <c r="K47"/>
  <c r="S47" s="1"/>
  <c r="T47" s="1"/>
  <c r="L30" i="1"/>
  <c r="N30" s="1"/>
  <c r="K43" i="3"/>
  <c r="K54"/>
  <c r="T54" s="1"/>
  <c r="K41"/>
  <c r="T41" s="1"/>
  <c r="P41"/>
  <c r="S41" s="1"/>
  <c r="O46"/>
  <c r="E25" i="1" s="1"/>
  <c r="O42" i="3"/>
  <c r="E28" i="1" s="1"/>
  <c r="D26"/>
  <c r="L35"/>
  <c r="C25"/>
  <c r="C28"/>
  <c r="C37"/>
  <c r="K29"/>
  <c r="K28"/>
  <c r="N28" s="1"/>
  <c r="K32"/>
  <c r="N32" s="1"/>
  <c r="K24"/>
  <c r="N24" s="1"/>
  <c r="C29"/>
  <c r="K25"/>
  <c r="N25" s="1"/>
  <c r="K36"/>
  <c r="N36" s="1"/>
  <c r="K37"/>
  <c r="E34"/>
  <c r="O43" i="3"/>
  <c r="E29" i="1" s="1"/>
  <c r="N44" i="3"/>
  <c r="D37" i="1" s="1"/>
  <c r="F35"/>
  <c r="E27"/>
  <c r="F27" s="1"/>
  <c r="T45" i="3"/>
  <c r="M27" i="1" l="1"/>
  <c r="N27" s="1"/>
  <c r="E31"/>
  <c r="F31" s="1"/>
  <c r="M37"/>
  <c r="N37" s="1"/>
  <c r="F23"/>
  <c r="P40" i="3"/>
  <c r="S40" s="1"/>
  <c r="K52"/>
  <c r="T52" s="1"/>
  <c r="E30" i="1"/>
  <c r="D34"/>
  <c r="F34" s="1"/>
  <c r="L31"/>
  <c r="N31" s="1"/>
  <c r="C36"/>
  <c r="F36" s="1"/>
  <c r="L29"/>
  <c r="N29" s="1"/>
  <c r="N35"/>
  <c r="O44" i="3"/>
  <c r="E37" i="1" s="1"/>
  <c r="F37" s="1"/>
  <c r="F26"/>
  <c r="F25"/>
  <c r="P42" i="3"/>
  <c r="S42" s="1"/>
  <c r="P46"/>
  <c r="S46" s="1"/>
  <c r="F28" i="1"/>
  <c r="P43" i="3"/>
  <c r="S43" s="1"/>
  <c r="F29" i="1"/>
  <c r="F30"/>
  <c r="T43" i="3"/>
  <c r="N34" i="1"/>
  <c r="T55" i="3" l="1"/>
  <c r="W23" s="1"/>
  <c r="P44"/>
  <c r="S44" s="1"/>
  <c r="S55" s="1"/>
  <c r="W25"/>
  <c r="W27" s="1"/>
  <c r="T56" l="1"/>
  <c r="T57" s="1"/>
  <c r="T58" s="1"/>
  <c r="S56"/>
  <c r="S57" s="1"/>
  <c r="D15" i="1" s="1"/>
  <c r="W28" i="3"/>
  <c r="K16" i="1" s="1"/>
  <c r="D16"/>
  <c r="D14" l="1"/>
  <c r="S58" i="3"/>
  <c r="K15" i="1" s="1"/>
  <c r="K14" s="1"/>
</calcChain>
</file>

<file path=xl/sharedStrings.xml><?xml version="1.0" encoding="utf-8"?>
<sst xmlns="http://schemas.openxmlformats.org/spreadsheetml/2006/main" count="355" uniqueCount="119">
  <si>
    <t>Herramienta de software de planeación  de inventario y proceso</t>
  </si>
  <si>
    <t>Introduzca la cantidad de bolsas de 50 g de botana solicitadas</t>
  </si>
  <si>
    <t xml:space="preserve">Cantidad de botana preparada necesaria </t>
  </si>
  <si>
    <t>Kilogramos</t>
  </si>
  <si>
    <t>Mix natural</t>
  </si>
  <si>
    <t>Oriental enchilada</t>
  </si>
  <si>
    <t>INICIO</t>
  </si>
  <si>
    <t>Tabla I</t>
  </si>
  <si>
    <t>Tabla II</t>
  </si>
  <si>
    <t>Tabla III</t>
  </si>
  <si>
    <t>Tabla IV</t>
  </si>
  <si>
    <t>Gramos</t>
  </si>
  <si>
    <t>-</t>
  </si>
  <si>
    <t>Ingredientes</t>
  </si>
  <si>
    <t>Actividad</t>
  </si>
  <si>
    <t>Ir por condimentos</t>
  </si>
  <si>
    <t>Llevar condimentos a mesa de trabajo</t>
  </si>
  <si>
    <t>Vaciar todos los ingredientes en recipiente</t>
  </si>
  <si>
    <t>Mezclar semillas y condimentos</t>
  </si>
  <si>
    <t>Ir por bolsas y etiquetas, llevarlas a la mesa</t>
  </si>
  <si>
    <t>Llenar y pesar 1 bolsa de 50 g</t>
  </si>
  <si>
    <t>Sellar 1 bolsa de 50 g</t>
  </si>
  <si>
    <t>Poner etiqueta a 1 bolsa de 50 g</t>
  </si>
  <si>
    <t>Poner caducidad y lote a 1 bolsa de 50 g</t>
  </si>
  <si>
    <t>Acomodar 1 bolsa de 50 g en caja</t>
  </si>
  <si>
    <t>Llevar caja a almacén de producto terminado</t>
  </si>
  <si>
    <t>Almacenar hasta la venta</t>
  </si>
  <si>
    <t>Indeterminado</t>
  </si>
  <si>
    <t>Ir almacén MP</t>
  </si>
  <si>
    <t>Sacar semilla del almacén de MP</t>
  </si>
  <si>
    <t>Llevar semilla a mesa de trabajo</t>
  </si>
  <si>
    <t>Ir por báscula y llevarla a mesa de trabajo</t>
  </si>
  <si>
    <t xml:space="preserve">Pesar cantidad necesaria de semilla  </t>
  </si>
  <si>
    <t>Quebrar en trozos pequeños</t>
  </si>
  <si>
    <t>Llevar a estufa, agua previamente hirviendo</t>
  </si>
  <si>
    <t>Cocer</t>
  </si>
  <si>
    <t>Llevar a tarja</t>
  </si>
  <si>
    <t>Germinar o remojar</t>
  </si>
  <si>
    <t>Escurrir</t>
  </si>
  <si>
    <t>Ir a tostador</t>
  </si>
  <si>
    <t>Tostar semillas y verificar nivel de tostado</t>
  </si>
  <si>
    <t>Sacar semilla del tostador</t>
  </si>
  <si>
    <t>Llevar a almacén de producto en proceso</t>
  </si>
  <si>
    <t>Almacenar como producto en proceso</t>
  </si>
  <si>
    <t>Llevar semilla tostada a mesa de trabajo</t>
  </si>
  <si>
    <t>Pesar cantidad necesaria de semilla para mezcla</t>
  </si>
  <si>
    <t>Esperar otros ingredientes</t>
  </si>
  <si>
    <t>Porcentaje de ingredientes por botana (%)</t>
  </si>
  <si>
    <t>Porcentajes de pérdida de peso de semilla (%)</t>
  </si>
  <si>
    <t xml:space="preserve">Cantidad de ingredientes necesarios (inventario en  proceso) </t>
  </si>
  <si>
    <t>Tiempo de preparación (inventario en proceso)</t>
  </si>
  <si>
    <t>Tiempo de preparación (1ra. fase)</t>
  </si>
  <si>
    <t>Minutos</t>
  </si>
  <si>
    <t>Horas</t>
  </si>
  <si>
    <t>Estos valores no se toman en cuenta en la tabla siguiente</t>
  </si>
  <si>
    <t>Pesar 1 g de condimentos</t>
  </si>
  <si>
    <t xml:space="preserve">Cantidad de materias primas (más % de pérdida) </t>
  </si>
  <si>
    <t>Tiempo total (horas)</t>
  </si>
  <si>
    <t>Tiempo requerido (seg)</t>
  </si>
  <si>
    <t>Tabla A. Tiempos correspondientes a las actividades de la 1ra. Fase del proceso (seg)</t>
  </si>
  <si>
    <t>Tabla B. Tiempos correspondientes a las actividades de la 2da. Fase del proceso (seg)</t>
  </si>
  <si>
    <t>Tabla C. % de ingredientes por botana y % de pérdida de peso de semilla</t>
  </si>
  <si>
    <t>Tabla E. Cantidad de semillas en materia prima, 1ra. fase</t>
  </si>
  <si>
    <t>Tabla F. Tiempos de preparación de ingredientes, fase 1 y 2</t>
  </si>
  <si>
    <t>Tabla D. Cantidad de semillas en proceso, 2da. Fase (g)</t>
  </si>
  <si>
    <t>Tiempo total (días)</t>
  </si>
  <si>
    <t>Cantidad total (Kg)</t>
  </si>
  <si>
    <t>Preparación de materia prima (seg / Kg)</t>
  </si>
  <si>
    <t>Tiempo de pesado del producto en proceso (seg / Kg)</t>
  </si>
  <si>
    <t>Total (Kg)</t>
  </si>
  <si>
    <r>
      <t xml:space="preserve">Cantidad de ingredientes necesarios en el </t>
    </r>
    <r>
      <rPr>
        <b/>
        <sz val="16"/>
        <color theme="0"/>
        <rFont val="Calibri"/>
        <family val="2"/>
        <scheme val="minor"/>
      </rPr>
      <t>almacén de Materia Prima</t>
    </r>
    <r>
      <rPr>
        <sz val="14"/>
        <color theme="0"/>
        <rFont val="Calibri"/>
        <family val="2"/>
        <scheme val="minor"/>
      </rPr>
      <t xml:space="preserve"> para cubrir la demanda </t>
    </r>
    <r>
      <rPr>
        <b/>
        <sz val="14"/>
        <color theme="0"/>
        <rFont val="Calibri"/>
        <family val="2"/>
        <scheme val="minor"/>
      </rPr>
      <t>(Kg)</t>
    </r>
  </si>
  <si>
    <r>
      <t xml:space="preserve">Cantidad de ingredientes necesarios en el </t>
    </r>
    <r>
      <rPr>
        <b/>
        <sz val="16"/>
        <color theme="0"/>
        <rFont val="Calibri"/>
        <family val="2"/>
        <scheme val="minor"/>
      </rPr>
      <t>almacén de Producto en Proceso</t>
    </r>
    <r>
      <rPr>
        <sz val="14"/>
        <color theme="0"/>
        <rFont val="Calibri"/>
        <family val="2"/>
        <scheme val="minor"/>
      </rPr>
      <t xml:space="preserve"> para cubrir la demanda </t>
    </r>
    <r>
      <rPr>
        <b/>
        <sz val="14"/>
        <color theme="0"/>
        <rFont val="Calibri"/>
        <family val="2"/>
        <scheme val="minor"/>
      </rPr>
      <t>(Kg)</t>
    </r>
  </si>
  <si>
    <t>Tiempo total primera fase</t>
  </si>
  <si>
    <t xml:space="preserve">Segundos </t>
  </si>
  <si>
    <t>Días de trabajo de 8 horas</t>
  </si>
  <si>
    <t>Cantidad de botana a preparar (g)</t>
  </si>
  <si>
    <t xml:space="preserve">Número de bolsas de 50 g de cada botana </t>
  </si>
  <si>
    <t>seg</t>
  </si>
  <si>
    <t>min</t>
  </si>
  <si>
    <t>días</t>
  </si>
  <si>
    <t>horas</t>
  </si>
  <si>
    <t>Tiempo de empaquetado (s)</t>
  </si>
  <si>
    <t>Tiempo total de empacado (s)</t>
  </si>
  <si>
    <t>Tiempo total de empacado y preparación de ingredientes procesados (fase 2)</t>
  </si>
  <si>
    <r>
      <t xml:space="preserve">Proceso total </t>
    </r>
    <r>
      <rPr>
        <i/>
        <sz val="12"/>
        <color theme="5" tint="-0.499984740745262"/>
        <rFont val="Calibri"/>
        <family val="2"/>
        <scheme val="minor"/>
      </rPr>
      <t>(fase 1 y fase 2)</t>
    </r>
  </si>
  <si>
    <r>
      <t xml:space="preserve">Preparación de semillas </t>
    </r>
    <r>
      <rPr>
        <i/>
        <sz val="12"/>
        <color theme="5" tint="-0.499984740745262"/>
        <rFont val="Calibri"/>
        <family val="2"/>
        <scheme val="minor"/>
      </rPr>
      <t>(fase 1)</t>
    </r>
  </si>
  <si>
    <r>
      <t xml:space="preserve">Envasado de botana </t>
    </r>
    <r>
      <rPr>
        <i/>
        <sz val="12"/>
        <color theme="5" tint="-0.499984740745262"/>
        <rFont val="Calibri"/>
        <family val="2"/>
        <scheme val="minor"/>
      </rPr>
      <t>(fase 2)</t>
    </r>
  </si>
  <si>
    <r>
      <t xml:space="preserve">Tiempo necesario para cubrir la demanda </t>
    </r>
    <r>
      <rPr>
        <b/>
        <sz val="16"/>
        <color theme="0"/>
        <rFont val="Calibri"/>
        <family val="2"/>
        <scheme val="minor"/>
      </rPr>
      <t>(horas)</t>
    </r>
  </si>
  <si>
    <r>
      <t xml:space="preserve">Tiempo necesario para cubrir la demanda </t>
    </r>
    <r>
      <rPr>
        <b/>
        <sz val="14"/>
        <color theme="0"/>
        <rFont val="Calibri"/>
        <family val="2"/>
        <scheme val="minor"/>
      </rPr>
      <t>(días de trabajo de 8 horas)</t>
    </r>
  </si>
  <si>
    <t>Fase 1: Abarca el preparado de las semillas desde el almacén de materia prima hasta el inventario de producto en proceso.                                                                                                                            Fase 2: Abarca desde el tratameinto de semillas del almacén de producto en proceso hasta el almacén de producto terminado.</t>
  </si>
  <si>
    <r>
      <t>Proceso total</t>
    </r>
    <r>
      <rPr>
        <i/>
        <sz val="12"/>
        <color rgb="FF002060"/>
        <rFont val="Calibri"/>
        <family val="2"/>
        <scheme val="minor"/>
      </rPr>
      <t xml:space="preserve"> (fase 1 y fase 2)</t>
    </r>
  </si>
  <si>
    <r>
      <t xml:space="preserve">Preparación de semillas </t>
    </r>
    <r>
      <rPr>
        <i/>
        <sz val="12"/>
        <color rgb="FF002060"/>
        <rFont val="Calibri"/>
        <family val="2"/>
        <scheme val="minor"/>
      </rPr>
      <t>(fase 1)</t>
    </r>
  </si>
  <si>
    <r>
      <t xml:space="preserve">Envasado de botana </t>
    </r>
    <r>
      <rPr>
        <i/>
        <sz val="12"/>
        <color rgb="FF002060"/>
        <rFont val="Calibri"/>
        <family val="2"/>
        <scheme val="minor"/>
      </rPr>
      <t>(fase 2)</t>
    </r>
  </si>
  <si>
    <t>Tiempo total de envasado (seg)</t>
  </si>
  <si>
    <t>Tiempo de preparación de ingredientes en la segunda fase</t>
  </si>
  <si>
    <t>Tabla G. Cantidad de botanas demandadas (g)</t>
  </si>
  <si>
    <t>Tabla H. Tiempo total de la Fase 2</t>
  </si>
  <si>
    <t>ado</t>
  </si>
  <si>
    <t>ard</t>
  </si>
  <si>
    <t>ccht</t>
  </si>
  <si>
    <t>chc</t>
  </si>
  <si>
    <t>cp</t>
  </si>
  <si>
    <t>fds</t>
  </si>
  <si>
    <t>ltj</t>
  </si>
  <si>
    <t>mz</t>
  </si>
  <si>
    <t>ndi</t>
  </si>
  <si>
    <t>pss</t>
  </si>
  <si>
    <t>pdh</t>
  </si>
  <si>
    <t>scl</t>
  </si>
  <si>
    <t>sdm</t>
  </si>
  <si>
    <t>sdg</t>
  </si>
  <si>
    <t>tg</t>
  </si>
  <si>
    <t>MN</t>
  </si>
  <si>
    <t>OS</t>
  </si>
  <si>
    <t>OE</t>
  </si>
  <si>
    <t>Cantidad de MN (g)</t>
  </si>
  <si>
    <t>Cantidad de OS (g)</t>
  </si>
  <si>
    <t>Cantidad de OE (g)</t>
  </si>
  <si>
    <t>OS u OE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</si>
</sst>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2"/>
      <color rgb="FF94363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5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6709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6" fillId="0" borderId="0" xfId="0" applyFont="1" applyProtection="1"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wrapText="1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18" borderId="1" xfId="0" applyFont="1" applyFill="1" applyBorder="1" applyAlignment="1" applyProtection="1">
      <alignment horizontal="center" vertical="center"/>
      <protection hidden="1"/>
    </xf>
    <xf numFmtId="0" fontId="3" fillId="18" borderId="1" xfId="0" applyFont="1" applyFill="1" applyBorder="1" applyAlignment="1" applyProtection="1">
      <alignment horizontal="center" vertical="center" wrapText="1"/>
      <protection hidden="1"/>
    </xf>
    <xf numFmtId="0" fontId="1" fillId="18" borderId="1" xfId="0" applyFont="1" applyFill="1" applyBorder="1" applyAlignment="1" applyProtection="1">
      <alignment horizontal="center" vertical="center"/>
      <protection hidden="1"/>
    </xf>
    <xf numFmtId="0" fontId="4" fillId="20" borderId="1" xfId="0" applyFont="1" applyFill="1" applyBorder="1" applyAlignment="1" applyProtection="1">
      <alignment horizontal="center" vertical="center" wrapText="1"/>
      <protection hidden="1"/>
    </xf>
    <xf numFmtId="4" fontId="4" fillId="2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4" fontId="4" fillId="0" borderId="1" xfId="0" applyNumberFormat="1" applyFont="1" applyBorder="1" applyAlignment="1" applyProtection="1">
      <alignment horizontal="center" vertical="center"/>
      <protection hidden="1"/>
    </xf>
    <xf numFmtId="0" fontId="4" fillId="19" borderId="1" xfId="0" applyFont="1" applyFill="1" applyBorder="1" applyAlignment="1" applyProtection="1">
      <alignment horizontal="center" vertical="center" wrapText="1"/>
      <protection hidden="1"/>
    </xf>
    <xf numFmtId="2" fontId="4" fillId="19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21" borderId="1" xfId="0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 wrapText="1"/>
      <protection hidden="1"/>
    </xf>
    <xf numFmtId="0" fontId="29" fillId="5" borderId="8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9" borderId="1" xfId="0" applyFont="1" applyFill="1" applyBorder="1" applyAlignment="1" applyProtection="1">
      <alignment horizontal="center" vertical="center"/>
      <protection hidden="1"/>
    </xf>
    <xf numFmtId="0" fontId="14" fillId="9" borderId="2" xfId="0" applyFont="1" applyFill="1" applyBorder="1" applyAlignment="1" applyProtection="1">
      <alignment horizontal="center" vertical="center"/>
      <protection hidden="1"/>
    </xf>
    <xf numFmtId="0" fontId="14" fillId="15" borderId="16" xfId="0" applyFont="1" applyFill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164" fontId="14" fillId="0" borderId="14" xfId="0" applyNumberFormat="1" applyFont="1" applyBorder="1" applyAlignment="1" applyProtection="1">
      <alignment horizontal="center" vertical="center"/>
      <protection hidden="1"/>
    </xf>
    <xf numFmtId="0" fontId="14" fillId="9" borderId="1" xfId="0" applyFont="1" applyFill="1" applyBorder="1" applyAlignment="1" applyProtection="1">
      <alignment horizontal="center" vertical="center" wrapText="1"/>
      <protection hidden="1"/>
    </xf>
    <xf numFmtId="0" fontId="28" fillId="15" borderId="10" xfId="0" applyFont="1" applyFill="1" applyBorder="1" applyAlignment="1" applyProtection="1">
      <alignment horizontal="center" vertical="center"/>
      <protection hidden="1"/>
    </xf>
    <xf numFmtId="164" fontId="14" fillId="15" borderId="14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15" borderId="10" xfId="0" applyFont="1" applyFill="1" applyBorder="1" applyAlignment="1" applyProtection="1">
      <alignment horizontal="center" vertical="center"/>
      <protection hidden="1"/>
    </xf>
    <xf numFmtId="0" fontId="14" fillId="15" borderId="9" xfId="0" applyFont="1" applyFill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9" borderId="4" xfId="0" applyFont="1" applyFill="1" applyBorder="1" applyAlignment="1" applyProtection="1">
      <alignment horizontal="center" vertical="center" wrapText="1"/>
      <protection hidden="1"/>
    </xf>
    <xf numFmtId="0" fontId="14" fillId="9" borderId="4" xfId="0" applyFont="1" applyFill="1" applyBorder="1" applyAlignment="1" applyProtection="1">
      <alignment horizontal="center" vertical="center"/>
      <protection hidden="1"/>
    </xf>
    <xf numFmtId="0" fontId="14" fillId="11" borderId="15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Fill="1" applyBorder="1" applyAlignment="1" applyProtection="1">
      <alignment horizontal="center" vertical="center"/>
      <protection hidden="1"/>
    </xf>
    <xf numFmtId="0" fontId="14" fillId="11" borderId="15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2" fillId="22" borderId="1" xfId="0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Fill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12" fillId="11" borderId="1" xfId="0" applyFont="1" applyFill="1" applyBorder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20" fillId="10" borderId="1" xfId="0" applyFont="1" applyFill="1" applyBorder="1" applyAlignment="1" applyProtection="1">
      <alignment horizontal="center" vertical="center" wrapText="1"/>
      <protection hidden="1"/>
    </xf>
    <xf numFmtId="0" fontId="20" fillId="16" borderId="1" xfId="0" applyFont="1" applyFill="1" applyBorder="1" applyAlignment="1" applyProtection="1">
      <alignment horizontal="center" vertical="center" wrapText="1"/>
      <protection hidden="1"/>
    </xf>
    <xf numFmtId="0" fontId="21" fillId="16" borderId="1" xfId="0" applyFont="1" applyFill="1" applyBorder="1" applyAlignment="1" applyProtection="1">
      <alignment horizontal="center" vertical="center" wrapText="1"/>
      <protection hidden="1"/>
    </xf>
    <xf numFmtId="0" fontId="12" fillId="13" borderId="1" xfId="0" applyFont="1" applyFill="1" applyBorder="1" applyAlignment="1" applyProtection="1">
      <alignment horizontal="center" vertical="center"/>
      <protection hidden="1"/>
    </xf>
    <xf numFmtId="0" fontId="14" fillId="13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20" fillId="13" borderId="1" xfId="0" applyFont="1" applyFill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12" fillId="12" borderId="2" xfId="0" applyFont="1" applyFill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12" borderId="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2" fillId="13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0" fontId="23" fillId="13" borderId="1" xfId="0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6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32" fillId="0" borderId="0" xfId="0" applyFont="1" applyFill="1" applyBorder="1" applyAlignment="1" applyProtection="1">
      <alignment vertical="center"/>
    </xf>
    <xf numFmtId="0" fontId="0" fillId="0" borderId="0" xfId="0" applyProtection="1"/>
    <xf numFmtId="0" fontId="4" fillId="0" borderId="0" xfId="0" applyFont="1" applyAlignment="1" applyProtection="1">
      <alignment vertical="center" wrapText="1"/>
    </xf>
    <xf numFmtId="0" fontId="12" fillId="0" borderId="2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Fill="1" applyBorder="1" applyAlignment="1" applyProtection="1">
      <alignment horizontal="center" vertical="center"/>
      <protection hidden="1"/>
    </xf>
    <xf numFmtId="0" fontId="35" fillId="2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  <protection hidden="1"/>
    </xf>
    <xf numFmtId="0" fontId="35" fillId="20" borderId="1" xfId="0" applyFont="1" applyFill="1" applyBorder="1" applyAlignment="1" applyProtection="1">
      <alignment horizontal="center" vertical="center"/>
      <protection hidden="1"/>
    </xf>
    <xf numFmtId="0" fontId="0" fillId="24" borderId="1" xfId="0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/>
      <protection hidden="1"/>
    </xf>
    <xf numFmtId="0" fontId="14" fillId="15" borderId="20" xfId="0" applyFont="1" applyFill="1" applyBorder="1" applyAlignment="1" applyProtection="1">
      <alignment horizontal="center" vertical="center"/>
      <protection hidden="1"/>
    </xf>
    <xf numFmtId="0" fontId="2" fillId="14" borderId="2" xfId="0" applyFont="1" applyFill="1" applyBorder="1" applyAlignment="1" applyProtection="1">
      <alignment horizontal="center" vertical="center"/>
      <protection hidden="1"/>
    </xf>
    <xf numFmtId="165" fontId="2" fillId="14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0" fillId="12" borderId="2" xfId="0" applyNumberFormat="1" applyFill="1" applyBorder="1" applyAlignment="1" applyProtection="1">
      <alignment horizontal="center" vertical="center"/>
      <protection hidden="1"/>
    </xf>
    <xf numFmtId="164" fontId="0" fillId="0" borderId="24" xfId="0" applyNumberFormat="1" applyBorder="1" applyAlignment="1" applyProtection="1">
      <alignment horizontal="center" vertical="center"/>
      <protection hidden="1"/>
    </xf>
    <xf numFmtId="164" fontId="35" fillId="20" borderId="2" xfId="0" applyNumberFormat="1" applyFont="1" applyFill="1" applyBorder="1" applyAlignment="1" applyProtection="1">
      <alignment horizontal="center" vertical="center"/>
      <protection hidden="1"/>
    </xf>
    <xf numFmtId="164" fontId="35" fillId="0" borderId="2" xfId="0" applyNumberFormat="1" applyFont="1" applyFill="1" applyBorder="1" applyAlignment="1" applyProtection="1">
      <alignment horizontal="center" vertical="center"/>
      <protection hidden="1"/>
    </xf>
    <xf numFmtId="164" fontId="0" fillId="0" borderId="25" xfId="0" applyNumberFormat="1" applyBorder="1" applyAlignment="1" applyProtection="1">
      <alignment horizontal="center" vertical="center"/>
      <protection hidden="1"/>
    </xf>
    <xf numFmtId="164" fontId="0" fillId="12" borderId="25" xfId="0" applyNumberFormat="1" applyFill="1" applyBorder="1" applyAlignment="1" applyProtection="1">
      <alignment horizontal="center" vertical="center"/>
      <protection hidden="1"/>
    </xf>
    <xf numFmtId="164" fontId="35" fillId="20" borderId="25" xfId="0" applyNumberFormat="1" applyFont="1" applyFill="1" applyBorder="1" applyAlignment="1" applyProtection="1">
      <alignment horizontal="center" vertical="center"/>
      <protection hidden="1"/>
    </xf>
    <xf numFmtId="164" fontId="35" fillId="0" borderId="25" xfId="0" applyNumberFormat="1" applyFont="1" applyFill="1" applyBorder="1" applyAlignment="1" applyProtection="1">
      <alignment horizontal="center" vertical="center"/>
      <protection hidden="1"/>
    </xf>
    <xf numFmtId="164" fontId="35" fillId="0" borderId="27" xfId="0" applyNumberFormat="1" applyFont="1" applyFill="1" applyBorder="1" applyAlignment="1" applyProtection="1">
      <alignment horizontal="center" vertical="center"/>
      <protection hidden="1"/>
    </xf>
    <xf numFmtId="0" fontId="1" fillId="6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1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164" fontId="0" fillId="0" borderId="0" xfId="0" applyNumberFormat="1" applyFill="1" applyBorder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37" fillId="3" borderId="1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38" fillId="9" borderId="1" xfId="0" applyFont="1" applyFill="1" applyBorder="1" applyAlignment="1" applyProtection="1">
      <alignment horizontal="center" vertical="center"/>
    </xf>
    <xf numFmtId="0" fontId="42" fillId="5" borderId="1" xfId="0" applyFont="1" applyFill="1" applyBorder="1" applyAlignment="1" applyProtection="1">
      <alignment horizontal="center" vertical="center" wrapText="1"/>
      <protection hidden="1"/>
    </xf>
    <xf numFmtId="0" fontId="43" fillId="5" borderId="1" xfId="0" applyFont="1" applyFill="1" applyBorder="1" applyAlignment="1" applyProtection="1">
      <alignment horizontal="center" vertical="center" wrapText="1"/>
      <protection hidden="1"/>
    </xf>
    <xf numFmtId="0" fontId="45" fillId="3" borderId="1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locked="0" hidden="1"/>
    </xf>
    <xf numFmtId="0" fontId="27" fillId="0" borderId="0" xfId="0" applyFont="1" applyFill="1" applyBorder="1" applyAlignment="1" applyProtection="1">
      <alignment horizontal="center" vertical="center" wrapText="1"/>
      <protection locked="0" hidden="1"/>
    </xf>
    <xf numFmtId="2" fontId="26" fillId="0" borderId="0" xfId="0" applyNumberFormat="1" applyFont="1" applyFill="1" applyBorder="1" applyAlignment="1" applyProtection="1">
      <alignment horizontal="center" vertical="center"/>
      <protection locked="0" hidden="1"/>
    </xf>
    <xf numFmtId="4" fontId="0" fillId="0" borderId="0" xfId="0" applyNumberFormat="1" applyProtection="1"/>
    <xf numFmtId="2" fontId="0" fillId="0" borderId="0" xfId="0" applyNumberFormat="1" applyProtection="1"/>
    <xf numFmtId="164" fontId="40" fillId="0" borderId="1" xfId="0" applyNumberFormat="1" applyFont="1" applyBorder="1" applyAlignment="1" applyProtection="1">
      <alignment horizontal="center" vertical="center"/>
      <protection hidden="1"/>
    </xf>
    <xf numFmtId="164" fontId="0" fillId="3" borderId="1" xfId="0" applyNumberForma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23" xfId="0" applyFont="1" applyBorder="1" applyAlignment="1" applyProtection="1">
      <alignment horizontal="center" vertical="center" wrapText="1"/>
      <protection locked="0"/>
    </xf>
    <xf numFmtId="0" fontId="9" fillId="18" borderId="4" xfId="0" applyFont="1" applyFill="1" applyBorder="1" applyAlignment="1" applyProtection="1">
      <alignment horizontal="center" vertical="center" wrapText="1"/>
      <protection hidden="1"/>
    </xf>
    <xf numFmtId="0" fontId="9" fillId="18" borderId="6" xfId="0" applyFont="1" applyFill="1" applyBorder="1" applyAlignment="1" applyProtection="1">
      <alignment horizontal="center" vertical="center" wrapText="1"/>
      <protection hidden="1"/>
    </xf>
    <xf numFmtId="0" fontId="9" fillId="18" borderId="5" xfId="0" applyFont="1" applyFill="1" applyBorder="1" applyAlignment="1" applyProtection="1">
      <alignment horizontal="center" vertical="center" wrapText="1"/>
      <protection hidden="1"/>
    </xf>
    <xf numFmtId="0" fontId="9" fillId="6" borderId="4" xfId="0" applyFont="1" applyFill="1" applyBorder="1" applyAlignment="1" applyProtection="1">
      <alignment horizontal="center" vertical="center" wrapText="1"/>
      <protection hidden="1"/>
    </xf>
    <xf numFmtId="0" fontId="9" fillId="6" borderId="6" xfId="0" applyFont="1" applyFill="1" applyBorder="1" applyAlignment="1" applyProtection="1">
      <alignment horizontal="center" vertical="center" wrapText="1"/>
      <protection hidden="1"/>
    </xf>
    <xf numFmtId="0" fontId="9" fillId="6" borderId="5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</xf>
    <xf numFmtId="0" fontId="7" fillId="8" borderId="5" xfId="0" applyFont="1" applyFill="1" applyBorder="1" applyAlignment="1" applyProtection="1">
      <alignment horizontal="center" vertical="center" wrapText="1"/>
    </xf>
    <xf numFmtId="0" fontId="36" fillId="7" borderId="2" xfId="0" applyFont="1" applyFill="1" applyBorder="1" applyAlignment="1" applyProtection="1">
      <alignment horizontal="center" vertical="center" wrapText="1"/>
      <protection locked="0"/>
    </xf>
    <xf numFmtId="0" fontId="36" fillId="7" borderId="3" xfId="0" applyFont="1" applyFill="1" applyBorder="1" applyAlignment="1" applyProtection="1">
      <alignment horizontal="center" vertical="center" wrapText="1"/>
      <protection locked="0"/>
    </xf>
    <xf numFmtId="0" fontId="41" fillId="4" borderId="1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34" fillId="17" borderId="20" xfId="0" applyFont="1" applyFill="1" applyBorder="1" applyAlignment="1" applyProtection="1">
      <alignment horizontal="center" vertical="center" wrapText="1"/>
      <protection locked="0"/>
    </xf>
    <xf numFmtId="0" fontId="34" fillId="17" borderId="21" xfId="0" applyFont="1" applyFill="1" applyBorder="1" applyAlignment="1" applyProtection="1">
      <alignment horizontal="center" vertical="center" wrapText="1"/>
      <protection locked="0"/>
    </xf>
    <xf numFmtId="0" fontId="34" fillId="17" borderId="22" xfId="0" applyFont="1" applyFill="1" applyBorder="1" applyAlignment="1" applyProtection="1">
      <alignment horizontal="center" vertical="center" wrapText="1"/>
      <protection locked="0"/>
    </xf>
    <xf numFmtId="0" fontId="34" fillId="17" borderId="14" xfId="0" applyFont="1" applyFill="1" applyBorder="1" applyAlignment="1" applyProtection="1">
      <alignment horizontal="center" vertical="center" wrapText="1"/>
      <protection locked="0"/>
    </xf>
    <xf numFmtId="0" fontId="34" fillId="17" borderId="16" xfId="0" applyFont="1" applyFill="1" applyBorder="1" applyAlignment="1" applyProtection="1">
      <alignment horizontal="center" vertical="center" wrapText="1"/>
      <protection locked="0"/>
    </xf>
    <xf numFmtId="0" fontId="34" fillId="17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Border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2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164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25" fillId="18" borderId="1" xfId="0" applyFont="1" applyFill="1" applyBorder="1" applyAlignment="1" applyProtection="1">
      <alignment horizontal="center" vertical="center" wrapText="1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25" fillId="17" borderId="2" xfId="0" applyFont="1" applyFill="1" applyBorder="1" applyAlignment="1" applyProtection="1">
      <alignment horizontal="center" vertical="center"/>
      <protection hidden="1"/>
    </xf>
    <xf numFmtId="0" fontId="25" fillId="17" borderId="13" xfId="0" applyFont="1" applyFill="1" applyBorder="1" applyAlignment="1" applyProtection="1">
      <alignment horizontal="center" vertical="center"/>
      <protection hidden="1"/>
    </xf>
    <xf numFmtId="0" fontId="25" fillId="17" borderId="3" xfId="0" applyFont="1" applyFill="1" applyBorder="1" applyAlignment="1" applyProtection="1">
      <alignment horizontal="center" vertical="center"/>
      <protection hidden="1"/>
    </xf>
    <xf numFmtId="0" fontId="0" fillId="8" borderId="1" xfId="0" applyFont="1" applyFill="1" applyBorder="1" applyAlignment="1" applyProtection="1">
      <alignment horizontal="center" vertical="center" wrapText="1"/>
      <protection hidden="1"/>
    </xf>
    <xf numFmtId="0" fontId="0" fillId="8" borderId="2" xfId="0" applyFill="1" applyBorder="1" applyAlignment="1" applyProtection="1">
      <alignment horizontal="center" vertical="center"/>
      <protection hidden="1"/>
    </xf>
    <xf numFmtId="0" fontId="0" fillId="8" borderId="3" xfId="0" applyFill="1" applyBorder="1" applyAlignment="1" applyProtection="1">
      <alignment horizontal="center" vertical="center"/>
      <protection hidden="1"/>
    </xf>
    <xf numFmtId="164" fontId="1" fillId="6" borderId="2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" fillId="6" borderId="2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13" borderId="1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14" fillId="13" borderId="1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1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15" borderId="7" xfId="0" applyFont="1" applyFill="1" applyBorder="1" applyAlignment="1" applyProtection="1">
      <alignment horizontal="center" vertical="center"/>
      <protection hidden="1"/>
    </xf>
    <xf numFmtId="0" fontId="13" fillId="15" borderId="8" xfId="0" applyFont="1" applyFill="1" applyBorder="1" applyAlignment="1" applyProtection="1">
      <alignment horizontal="center" vertical="center"/>
      <protection hidden="1"/>
    </xf>
    <xf numFmtId="0" fontId="12" fillId="5" borderId="7" xfId="0" applyFont="1" applyFill="1" applyBorder="1" applyAlignment="1" applyProtection="1">
      <alignment horizontal="center" vertical="center"/>
      <protection hidden="1"/>
    </xf>
    <xf numFmtId="0" fontId="12" fillId="5" borderId="8" xfId="0" applyFont="1" applyFill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164" fontId="2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15" borderId="17" xfId="0" applyFill="1" applyBorder="1" applyAlignment="1" applyProtection="1">
      <alignment horizontal="center" vertical="center" wrapText="1"/>
      <protection hidden="1"/>
    </xf>
    <xf numFmtId="0" fontId="0" fillId="15" borderId="18" xfId="0" applyFill="1" applyBorder="1" applyAlignment="1" applyProtection="1">
      <alignment horizontal="center" vertical="center" wrapText="1"/>
      <protection hidden="1"/>
    </xf>
    <xf numFmtId="0" fontId="0" fillId="15" borderId="19" xfId="0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4" fillId="0" borderId="15" xfId="0" applyFont="1" applyFill="1" applyBorder="1" applyAlignment="1" applyProtection="1">
      <alignment horizontal="center" vertical="center"/>
      <protection hidden="1"/>
    </xf>
    <xf numFmtId="0" fontId="13" fillId="15" borderId="20" xfId="0" applyFont="1" applyFill="1" applyBorder="1" applyAlignment="1" applyProtection="1">
      <alignment horizontal="center" vertical="center"/>
      <protection hidden="1"/>
    </xf>
    <xf numFmtId="0" fontId="13" fillId="15" borderId="22" xfId="0" applyFont="1" applyFill="1" applyBorder="1" applyAlignment="1" applyProtection="1">
      <alignment horizontal="center" vertical="center"/>
      <protection hidden="1"/>
    </xf>
    <xf numFmtId="0" fontId="14" fillId="9" borderId="4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164" fontId="33" fillId="0" borderId="0" xfId="0" applyNumberFormat="1" applyFont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2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2" fillId="17" borderId="1" xfId="0" applyFont="1" applyFill="1" applyBorder="1" applyAlignment="1" applyProtection="1">
      <alignment horizontal="center" vertical="center" wrapText="1"/>
      <protection hidden="1"/>
    </xf>
    <xf numFmtId="0" fontId="27" fillId="23" borderId="1" xfId="0" applyFont="1" applyFill="1" applyBorder="1" applyAlignment="1" applyProtection="1">
      <alignment horizontal="center" vertical="center" wrapText="1"/>
      <protection hidden="1"/>
    </xf>
    <xf numFmtId="164" fontId="2" fillId="17" borderId="3" xfId="0" applyNumberFormat="1" applyFont="1" applyFill="1" applyBorder="1" applyAlignment="1" applyProtection="1">
      <alignment horizontal="center" vertical="center" wrapText="1"/>
      <protection hidden="1"/>
    </xf>
    <xf numFmtId="164" fontId="2" fillId="17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33" fillId="0" borderId="0" xfId="0" applyFont="1" applyAlignment="1" applyProtection="1">
      <alignment horizontal="center" vertical="center" wrapText="1"/>
      <protection hidden="1"/>
    </xf>
    <xf numFmtId="0" fontId="47" fillId="10" borderId="0" xfId="0" applyFont="1" applyFill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46D0A"/>
      <color rgb="FFD9670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40"/>
  <sheetViews>
    <sheetView showGridLines="0" tabSelected="1" zoomScale="80" zoomScaleNormal="80" workbookViewId="0">
      <selection activeCell="J32" sqref="J32"/>
    </sheetView>
  </sheetViews>
  <sheetFormatPr baseColWidth="10" defaultRowHeight="15"/>
  <cols>
    <col min="1" max="1" width="18.140625" style="94" customWidth="1"/>
    <col min="2" max="2" width="19.42578125" style="94" customWidth="1"/>
    <col min="3" max="3" width="18.85546875" style="94" customWidth="1"/>
    <col min="4" max="4" width="13.7109375" style="94" customWidth="1"/>
    <col min="5" max="5" width="12.28515625" style="94" customWidth="1"/>
    <col min="6" max="6" width="12.85546875" style="94" customWidth="1"/>
    <col min="7" max="7" width="13.42578125" style="94" customWidth="1"/>
    <col min="8" max="8" width="5.85546875" style="94" customWidth="1"/>
    <col min="9" max="9" width="17.7109375" style="94" customWidth="1"/>
    <col min="10" max="10" width="19" style="94" customWidth="1"/>
    <col min="11" max="11" width="13.28515625" style="94" customWidth="1"/>
    <col min="12" max="12" width="11" style="94" customWidth="1"/>
    <col min="13" max="13" width="12.85546875" style="94" customWidth="1"/>
    <col min="14" max="14" width="14" style="94" customWidth="1"/>
    <col min="15" max="16384" width="11.42578125" style="94"/>
  </cols>
  <sheetData>
    <row r="2" spans="1:19" ht="21">
      <c r="B2" s="245" t="s">
        <v>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9" ht="3.75" customHeight="1"/>
    <row r="4" spans="1:19" ht="15.75">
      <c r="B4" s="159" t="s">
        <v>6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</row>
    <row r="5" spans="1:19" ht="3.75" customHeight="1" thickBot="1">
      <c r="B5" s="159"/>
      <c r="C5" s="95"/>
      <c r="D5" s="95"/>
      <c r="E5" s="95"/>
      <c r="F5" s="95"/>
      <c r="G5" s="95"/>
      <c r="H5" s="96"/>
      <c r="I5" s="95"/>
      <c r="J5" s="95"/>
      <c r="K5" s="95"/>
      <c r="L5" s="95"/>
      <c r="M5" s="95"/>
    </row>
    <row r="6" spans="1:19" ht="32.25" customHeight="1">
      <c r="B6" s="160"/>
      <c r="C6" s="97"/>
      <c r="D6" s="143" t="s">
        <v>112</v>
      </c>
      <c r="E6" s="144" t="s">
        <v>113</v>
      </c>
      <c r="F6" s="144" t="s">
        <v>114</v>
      </c>
      <c r="G6" s="98"/>
      <c r="H6" s="96"/>
      <c r="I6" s="173" t="s">
        <v>89</v>
      </c>
      <c r="J6" s="174"/>
      <c r="K6" s="174"/>
      <c r="L6" s="174"/>
      <c r="M6" s="174"/>
      <c r="N6" s="175"/>
    </row>
    <row r="7" spans="1:19" ht="39" customHeight="1" thickBot="1">
      <c r="B7" s="169" t="s">
        <v>1</v>
      </c>
      <c r="C7" s="170"/>
      <c r="D7" s="145">
        <v>100</v>
      </c>
      <c r="E7" s="145">
        <v>100</v>
      </c>
      <c r="F7" s="145">
        <v>100</v>
      </c>
      <c r="G7" s="99"/>
      <c r="H7" s="96"/>
      <c r="I7" s="176"/>
      <c r="J7" s="177"/>
      <c r="K7" s="177"/>
      <c r="L7" s="177"/>
      <c r="M7" s="177"/>
      <c r="N7" s="178"/>
    </row>
    <row r="8" spans="1:19" ht="22.5" customHeight="1">
      <c r="A8" s="100"/>
      <c r="B8" s="167" t="s">
        <v>2</v>
      </c>
      <c r="C8" s="147" t="s">
        <v>11</v>
      </c>
      <c r="D8" s="146">
        <f>IF(D7&lt;=0,0,D7*50)</f>
        <v>5000</v>
      </c>
      <c r="E8" s="146">
        <f>IF(E7&lt;=0,0,E7*50)</f>
        <v>5000</v>
      </c>
      <c r="F8" s="146">
        <f>IF(F7&lt;=0,0,F7*50)</f>
        <v>5000</v>
      </c>
      <c r="G8" s="101"/>
      <c r="H8" s="102"/>
      <c r="I8" s="103"/>
      <c r="J8" s="103"/>
      <c r="K8" s="103"/>
      <c r="L8" s="103"/>
      <c r="M8" s="103"/>
      <c r="N8" s="103"/>
      <c r="O8" s="104"/>
      <c r="P8" s="104"/>
    </row>
    <row r="9" spans="1:19" ht="29.25" customHeight="1">
      <c r="A9" s="104"/>
      <c r="B9" s="168"/>
      <c r="C9" s="147" t="s">
        <v>3</v>
      </c>
      <c r="D9" s="146">
        <f>D8/1000</f>
        <v>5</v>
      </c>
      <c r="E9" s="146">
        <f t="shared" ref="E9:F9" si="0">E8/1000</f>
        <v>5</v>
      </c>
      <c r="F9" s="146">
        <f t="shared" si="0"/>
        <v>5</v>
      </c>
      <c r="G9" s="101"/>
      <c r="H9" s="102"/>
      <c r="I9" s="105"/>
      <c r="J9" s="105"/>
      <c r="K9" s="105"/>
      <c r="L9" s="105"/>
      <c r="M9" s="105"/>
      <c r="N9" s="105"/>
      <c r="O9" s="104"/>
      <c r="P9" s="104"/>
    </row>
    <row r="10" spans="1:19" ht="6.75" customHeight="1">
      <c r="A10" s="5"/>
      <c r="B10" s="6"/>
      <c r="C10" s="6"/>
      <c r="D10" s="6"/>
      <c r="E10" s="6"/>
      <c r="F10" s="6"/>
      <c r="G10" s="6"/>
      <c r="H10" s="7"/>
      <c r="I10" s="6"/>
      <c r="J10" s="6"/>
      <c r="K10" s="6"/>
      <c r="L10" s="6"/>
      <c r="M10" s="6"/>
      <c r="N10" s="5"/>
      <c r="O10" s="5"/>
      <c r="P10" s="5"/>
    </row>
    <row r="11" spans="1:19" ht="15.75">
      <c r="A11" s="5"/>
      <c r="B11" s="6"/>
      <c r="C11" s="6"/>
      <c r="D11" s="6"/>
      <c r="E11" s="6"/>
      <c r="F11" s="6"/>
      <c r="G11" s="6"/>
      <c r="H11" s="7"/>
      <c r="I11" s="7"/>
      <c r="J11" s="6"/>
      <c r="K11" s="6"/>
      <c r="L11" s="6"/>
      <c r="M11" s="6"/>
      <c r="N11" s="5"/>
      <c r="O11" s="5"/>
      <c r="P11" s="5"/>
    </row>
    <row r="12" spans="1:19" ht="15.75">
      <c r="A12" s="5"/>
      <c r="B12" s="8" t="s">
        <v>7</v>
      </c>
      <c r="C12" s="6"/>
      <c r="D12" s="6"/>
      <c r="E12" s="6"/>
      <c r="F12" s="6"/>
      <c r="G12" s="6"/>
      <c r="H12" s="7"/>
      <c r="I12" s="8" t="s">
        <v>8</v>
      </c>
      <c r="J12" s="6"/>
      <c r="K12" s="6"/>
      <c r="L12" s="6"/>
      <c r="M12" s="6"/>
      <c r="N12" s="5"/>
      <c r="O12" s="5"/>
      <c r="P12" s="5"/>
    </row>
    <row r="13" spans="1:19" ht="31.5">
      <c r="A13" s="5"/>
      <c r="B13" s="6"/>
      <c r="C13" s="6"/>
      <c r="D13" s="148" t="s">
        <v>57</v>
      </c>
      <c r="E13" s="104"/>
      <c r="F13" s="104"/>
      <c r="G13" s="104"/>
      <c r="H13" s="7"/>
      <c r="I13" s="6"/>
      <c r="J13" s="6"/>
      <c r="K13" s="150" t="s">
        <v>65</v>
      </c>
      <c r="L13" s="104"/>
      <c r="M13" s="104"/>
      <c r="N13" s="104"/>
      <c r="O13" s="5"/>
      <c r="P13" s="5"/>
      <c r="Q13" s="152"/>
      <c r="R13" s="153"/>
      <c r="S13" s="153"/>
    </row>
    <row r="14" spans="1:19" ht="38.25" customHeight="1">
      <c r="A14" s="5"/>
      <c r="B14" s="171" t="s">
        <v>87</v>
      </c>
      <c r="C14" s="149" t="s">
        <v>90</v>
      </c>
      <c r="D14" s="157">
        <f>SUM(D15:D16)</f>
        <v>101.59174356404974</v>
      </c>
      <c r="E14" s="104"/>
      <c r="F14" s="104"/>
      <c r="G14" s="104"/>
      <c r="H14" s="7"/>
      <c r="I14" s="172" t="s">
        <v>88</v>
      </c>
      <c r="J14" s="142" t="s">
        <v>84</v>
      </c>
      <c r="K14" s="157">
        <f>SUM(K15:K16)</f>
        <v>12.698967945506217</v>
      </c>
      <c r="L14" s="104"/>
      <c r="M14" s="104"/>
      <c r="N14" s="104"/>
      <c r="O14" s="5"/>
      <c r="P14" s="5"/>
      <c r="Q14" s="154"/>
      <c r="R14" s="154"/>
      <c r="S14" s="154"/>
    </row>
    <row r="15" spans="1:19" ht="42" customHeight="1">
      <c r="A15" s="5"/>
      <c r="B15" s="171"/>
      <c r="C15" s="149" t="s">
        <v>91</v>
      </c>
      <c r="D15" s="157">
        <f>'Datos (no modificar)'!S57</f>
        <v>90.430786225000006</v>
      </c>
      <c r="E15" s="104"/>
      <c r="F15" s="104"/>
      <c r="G15" s="104"/>
      <c r="H15" s="7"/>
      <c r="I15" s="172"/>
      <c r="J15" s="142" t="s">
        <v>85</v>
      </c>
      <c r="K15" s="157">
        <f>'Datos (no modificar)'!S58</f>
        <v>11.303848278125001</v>
      </c>
      <c r="L15" s="104"/>
      <c r="M15" s="104"/>
      <c r="N15" s="104"/>
      <c r="O15" s="5"/>
      <c r="P15" s="5"/>
      <c r="Q15" s="154"/>
      <c r="R15" s="154"/>
      <c r="S15" s="154"/>
    </row>
    <row r="16" spans="1:19" ht="37.5" customHeight="1">
      <c r="A16" s="5"/>
      <c r="B16" s="171"/>
      <c r="C16" s="149" t="s">
        <v>92</v>
      </c>
      <c r="D16" s="157">
        <f>'Datos (no modificar)'!W27</f>
        <v>11.16095733904973</v>
      </c>
      <c r="E16" s="104"/>
      <c r="F16" s="104"/>
      <c r="G16" s="104"/>
      <c r="H16" s="7"/>
      <c r="I16" s="172"/>
      <c r="J16" s="142" t="s">
        <v>86</v>
      </c>
      <c r="K16" s="157">
        <f>'Datos (no modificar)'!W28</f>
        <v>1.3951196673812163</v>
      </c>
      <c r="L16" s="104"/>
      <c r="M16" s="104"/>
      <c r="N16" s="104"/>
      <c r="O16" s="5"/>
      <c r="P16" s="5"/>
      <c r="Q16" s="154"/>
      <c r="R16" s="154"/>
      <c r="S16" s="154"/>
    </row>
    <row r="17" spans="1:19">
      <c r="A17" s="5"/>
      <c r="B17" s="5"/>
      <c r="C17" s="5"/>
      <c r="D17" s="5"/>
      <c r="E17" s="5"/>
      <c r="F17" s="5"/>
      <c r="G17" s="5"/>
      <c r="H17" s="9"/>
      <c r="I17" s="5"/>
      <c r="J17" s="5"/>
      <c r="K17" s="5"/>
      <c r="L17" s="5"/>
      <c r="M17" s="5"/>
      <c r="N17" s="5"/>
      <c r="O17" s="5"/>
      <c r="P17" s="5"/>
      <c r="Q17" s="154"/>
      <c r="R17" s="154"/>
      <c r="S17" s="154"/>
    </row>
    <row r="18" spans="1:19">
      <c r="A18" s="5"/>
      <c r="B18" s="5"/>
      <c r="C18" s="5"/>
      <c r="D18" s="5"/>
      <c r="E18" s="5"/>
      <c r="F18" s="5"/>
      <c r="G18" s="5"/>
      <c r="H18" s="9"/>
      <c r="I18" s="5"/>
      <c r="J18" s="5"/>
      <c r="K18" s="5"/>
      <c r="L18" s="5"/>
      <c r="M18" s="5"/>
      <c r="N18" s="5"/>
      <c r="O18" s="5"/>
      <c r="P18" s="5"/>
      <c r="Q18" s="154"/>
      <c r="R18" s="154"/>
      <c r="S18" s="154"/>
    </row>
    <row r="19" spans="1:19" ht="7.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54"/>
      <c r="R19" s="154"/>
      <c r="S19" s="154"/>
    </row>
    <row r="20" spans="1:19" ht="17.2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9">
      <c r="A21" s="5"/>
      <c r="B21" s="10" t="s">
        <v>9</v>
      </c>
      <c r="C21" s="5"/>
      <c r="D21" s="5"/>
      <c r="E21" s="5"/>
      <c r="F21" s="5"/>
      <c r="G21" s="5"/>
      <c r="H21" s="5"/>
      <c r="I21" s="5"/>
      <c r="J21" s="10" t="s">
        <v>10</v>
      </c>
      <c r="K21" s="5"/>
      <c r="L21" s="5"/>
      <c r="M21" s="5"/>
      <c r="N21" s="5"/>
      <c r="O21" s="5"/>
      <c r="P21" s="5"/>
    </row>
    <row r="22" spans="1:19">
      <c r="A22" s="5"/>
      <c r="B22" s="5"/>
      <c r="C22" s="11" t="s">
        <v>112</v>
      </c>
      <c r="D22" s="12" t="s">
        <v>113</v>
      </c>
      <c r="E22" s="12" t="s">
        <v>114</v>
      </c>
      <c r="F22" s="13" t="s">
        <v>69</v>
      </c>
      <c r="G22" s="14"/>
      <c r="H22" s="5"/>
      <c r="I22" s="5"/>
      <c r="J22" s="5"/>
      <c r="K22" s="15" t="s">
        <v>112</v>
      </c>
      <c r="L22" s="16" t="s">
        <v>113</v>
      </c>
      <c r="M22" s="16" t="s">
        <v>114</v>
      </c>
      <c r="N22" s="17" t="s">
        <v>69</v>
      </c>
      <c r="O22" s="5"/>
      <c r="P22" s="5"/>
    </row>
    <row r="23" spans="1:19" ht="15" customHeight="1">
      <c r="A23" s="164" t="s">
        <v>70</v>
      </c>
      <c r="B23" s="18" t="s">
        <v>97</v>
      </c>
      <c r="C23" s="19" t="s">
        <v>12</v>
      </c>
      <c r="D23" s="19">
        <f>'Datos (no modificar)'!I54</f>
        <v>0.05</v>
      </c>
      <c r="E23" s="19">
        <f>'Datos (no modificar)'!J54</f>
        <v>0.05</v>
      </c>
      <c r="F23" s="19">
        <f>SUM(C23:E23)</f>
        <v>0.1</v>
      </c>
      <c r="G23" s="20"/>
      <c r="H23" s="5"/>
      <c r="I23" s="161" t="s">
        <v>71</v>
      </c>
      <c r="J23" s="21" t="s">
        <v>97</v>
      </c>
      <c r="K23" s="22" t="s">
        <v>12</v>
      </c>
      <c r="L23" s="22">
        <f>'Datos (no modificar)'!I54</f>
        <v>0.05</v>
      </c>
      <c r="M23" s="22">
        <f>'Datos (no modificar)'!J54</f>
        <v>0.05</v>
      </c>
      <c r="N23" s="22">
        <f>SUM(K23:M23)</f>
        <v>0.1</v>
      </c>
      <c r="O23" s="5"/>
      <c r="P23" s="5"/>
    </row>
    <row r="24" spans="1:19" ht="15.75">
      <c r="A24" s="165"/>
      <c r="B24" s="21" t="s">
        <v>98</v>
      </c>
      <c r="C24" s="23">
        <f>'Datos (no modificar)'!H50</f>
        <v>0.25</v>
      </c>
      <c r="D24" s="23" t="s">
        <v>12</v>
      </c>
      <c r="E24" s="23" t="s">
        <v>12</v>
      </c>
      <c r="F24" s="23">
        <f t="shared" ref="F24:F37" si="1">SUM(C24:E24)</f>
        <v>0.25</v>
      </c>
      <c r="G24" s="20"/>
      <c r="H24" s="5"/>
      <c r="I24" s="162"/>
      <c r="J24" s="24" t="s">
        <v>98</v>
      </c>
      <c r="K24" s="25">
        <f>'Datos (no modificar)'!H50</f>
        <v>0.25</v>
      </c>
      <c r="L24" s="25" t="s">
        <v>12</v>
      </c>
      <c r="M24" s="25" t="s">
        <v>12</v>
      </c>
      <c r="N24" s="25">
        <f t="shared" ref="N24:N37" si="2">SUM(K24:M24)</f>
        <v>0.25</v>
      </c>
      <c r="O24" s="5"/>
      <c r="P24" s="5"/>
    </row>
    <row r="25" spans="1:19" ht="15.75">
      <c r="A25" s="165"/>
      <c r="B25" s="18" t="s">
        <v>99</v>
      </c>
      <c r="C25" s="19">
        <f>'Datos (no modificar)'!M46</f>
        <v>0.40704000000000001</v>
      </c>
      <c r="D25" s="19">
        <f>'Datos (no modificar)'!N46</f>
        <v>0.35615999999999998</v>
      </c>
      <c r="E25" s="19">
        <f>'Datos (no modificar)'!O46</f>
        <v>0.35615999999999998</v>
      </c>
      <c r="F25" s="19">
        <f t="shared" si="1"/>
        <v>1.1193599999999999</v>
      </c>
      <c r="G25" s="20"/>
      <c r="H25" s="5"/>
      <c r="I25" s="162"/>
      <c r="J25" s="21" t="s">
        <v>99</v>
      </c>
      <c r="K25" s="22">
        <f>'Datos (no modificar)'!H46</f>
        <v>0.4</v>
      </c>
      <c r="L25" s="22">
        <f>'Datos (no modificar)'!I46</f>
        <v>0.35</v>
      </c>
      <c r="M25" s="22">
        <f>'Datos (no modificar)'!J46</f>
        <v>0.35</v>
      </c>
      <c r="N25" s="22">
        <f t="shared" si="2"/>
        <v>1.1000000000000001</v>
      </c>
      <c r="O25" s="5"/>
      <c r="P25" s="5"/>
    </row>
    <row r="26" spans="1:19" ht="15.75">
      <c r="A26" s="165"/>
      <c r="B26" s="21" t="s">
        <v>100</v>
      </c>
      <c r="C26" s="23" t="s">
        <v>12</v>
      </c>
      <c r="D26" s="23">
        <f>'Datos (no modificar)'!N41</f>
        <v>1.0687499999999999</v>
      </c>
      <c r="E26" s="23">
        <f>'Datos (no modificar)'!O41</f>
        <v>1.0687499999999999</v>
      </c>
      <c r="F26" s="23">
        <f t="shared" si="1"/>
        <v>2.1374999999999997</v>
      </c>
      <c r="G26" s="20"/>
      <c r="H26" s="5"/>
      <c r="I26" s="162"/>
      <c r="J26" s="24" t="s">
        <v>100</v>
      </c>
      <c r="K26" s="25" t="s">
        <v>12</v>
      </c>
      <c r="L26" s="25">
        <f>'Datos (no modificar)'!I41</f>
        <v>0.95</v>
      </c>
      <c r="M26" s="25">
        <f>'Datos (no modificar)'!J41</f>
        <v>0.95</v>
      </c>
      <c r="N26" s="25">
        <f t="shared" si="2"/>
        <v>1.9</v>
      </c>
      <c r="O26" s="5"/>
      <c r="P26" s="5"/>
    </row>
    <row r="27" spans="1:19" ht="15.75">
      <c r="A27" s="165"/>
      <c r="B27" s="18" t="s">
        <v>101</v>
      </c>
      <c r="C27" s="19" t="s">
        <v>12</v>
      </c>
      <c r="D27" s="19" t="s">
        <v>12</v>
      </c>
      <c r="E27" s="19">
        <f>'Datos (no modificar)'!J53</f>
        <v>5.0000000000000001E-3</v>
      </c>
      <c r="F27" s="19">
        <f t="shared" si="1"/>
        <v>5.0000000000000001E-3</v>
      </c>
      <c r="G27" s="20"/>
      <c r="H27" s="5"/>
      <c r="I27" s="162"/>
      <c r="J27" s="21" t="s">
        <v>101</v>
      </c>
      <c r="K27" s="22" t="s">
        <v>12</v>
      </c>
      <c r="L27" s="22" t="s">
        <v>12</v>
      </c>
      <c r="M27" s="22">
        <f>'Datos (no modificar)'!J53</f>
        <v>5.0000000000000001E-3</v>
      </c>
      <c r="N27" s="22">
        <f t="shared" si="2"/>
        <v>5.0000000000000001E-3</v>
      </c>
      <c r="O27" s="5"/>
      <c r="P27" s="5"/>
    </row>
    <row r="28" spans="1:19" ht="15.75">
      <c r="A28" s="165"/>
      <c r="B28" s="21" t="s">
        <v>102</v>
      </c>
      <c r="C28" s="23">
        <f>'Datos (no modificar)'!M42</f>
        <v>1.0340749999999999</v>
      </c>
      <c r="D28" s="23">
        <f>'Datos (no modificar)'!N42</f>
        <v>0.87080000000000002</v>
      </c>
      <c r="E28" s="23">
        <f>'Datos (no modificar)'!O42</f>
        <v>0.87080000000000002</v>
      </c>
      <c r="F28" s="23">
        <f t="shared" si="1"/>
        <v>2.7756749999999997</v>
      </c>
      <c r="G28" s="20"/>
      <c r="H28" s="5"/>
      <c r="I28" s="162"/>
      <c r="J28" s="24" t="s">
        <v>102</v>
      </c>
      <c r="K28" s="25">
        <f>'Datos (no modificar)'!H42</f>
        <v>0.95</v>
      </c>
      <c r="L28" s="25">
        <f>'Datos (no modificar)'!I42</f>
        <v>0.8</v>
      </c>
      <c r="M28" s="25">
        <f>'Datos (no modificar)'!J42</f>
        <v>0.8</v>
      </c>
      <c r="N28" s="25">
        <f t="shared" si="2"/>
        <v>2.5499999999999998</v>
      </c>
      <c r="O28" s="5"/>
      <c r="P28" s="5"/>
    </row>
    <row r="29" spans="1:19" ht="15.75">
      <c r="A29" s="165"/>
      <c r="B29" s="18" t="s">
        <v>103</v>
      </c>
      <c r="C29" s="19">
        <f>'Datos (no modificar)'!M43</f>
        <v>1.2648299999999999</v>
      </c>
      <c r="D29" s="19">
        <f>'Datos (no modificar)'!N43</f>
        <v>1.0651200000000001</v>
      </c>
      <c r="E29" s="19">
        <f>'Datos (no modificar)'!O43</f>
        <v>1.0651200000000001</v>
      </c>
      <c r="F29" s="19">
        <f t="shared" si="1"/>
        <v>3.3950700000000005</v>
      </c>
      <c r="G29" s="20"/>
      <c r="H29" s="5"/>
      <c r="I29" s="162"/>
      <c r="J29" s="21" t="s">
        <v>103</v>
      </c>
      <c r="K29" s="22">
        <f>'Datos (no modificar)'!H43</f>
        <v>0.95</v>
      </c>
      <c r="L29" s="22">
        <f>'Datos (no modificar)'!I43</f>
        <v>0.8</v>
      </c>
      <c r="M29" s="22">
        <f>'Datos (no modificar)'!J43</f>
        <v>0.8</v>
      </c>
      <c r="N29" s="22">
        <f t="shared" si="2"/>
        <v>2.5499999999999998</v>
      </c>
      <c r="O29" s="5"/>
      <c r="P29" s="5"/>
    </row>
    <row r="30" spans="1:19" ht="15.75">
      <c r="A30" s="165"/>
      <c r="B30" s="21" t="s">
        <v>104</v>
      </c>
      <c r="C30" s="23" t="s">
        <v>12</v>
      </c>
      <c r="D30" s="23">
        <f>'Datos (no modificar)'!N40</f>
        <v>0.99225000000000008</v>
      </c>
      <c r="E30" s="23">
        <f>'Datos (no modificar)'!O40</f>
        <v>0.99225000000000008</v>
      </c>
      <c r="F30" s="23">
        <f t="shared" si="1"/>
        <v>1.9845000000000002</v>
      </c>
      <c r="G30" s="20"/>
      <c r="H30" s="5"/>
      <c r="I30" s="162"/>
      <c r="J30" s="24" t="s">
        <v>104</v>
      </c>
      <c r="K30" s="25" t="s">
        <v>12</v>
      </c>
      <c r="L30" s="25">
        <f>'Datos (no modificar)'!I40</f>
        <v>0.9</v>
      </c>
      <c r="M30" s="25">
        <f>'Datos (no modificar)'!J40</f>
        <v>0.9</v>
      </c>
      <c r="N30" s="25">
        <f t="shared" si="2"/>
        <v>1.8</v>
      </c>
      <c r="O30" s="5"/>
      <c r="P30" s="5"/>
    </row>
    <row r="31" spans="1:19" ht="15.75">
      <c r="A31" s="165"/>
      <c r="B31" s="18" t="s">
        <v>105</v>
      </c>
      <c r="C31" s="19" t="s">
        <v>12</v>
      </c>
      <c r="D31" s="19">
        <f>'Datos (no modificar)'!I47</f>
        <v>0.35</v>
      </c>
      <c r="E31" s="19">
        <f>'Datos (no modificar)'!J47</f>
        <v>0.35</v>
      </c>
      <c r="F31" s="19">
        <f t="shared" si="1"/>
        <v>0.7</v>
      </c>
      <c r="G31" s="20"/>
      <c r="H31" s="5"/>
      <c r="I31" s="162"/>
      <c r="J31" s="21" t="s">
        <v>105</v>
      </c>
      <c r="K31" s="22" t="s">
        <v>12</v>
      </c>
      <c r="L31" s="22">
        <f>'Datos (no modificar)'!I47</f>
        <v>0.35</v>
      </c>
      <c r="M31" s="22">
        <f>'Datos (no modificar)'!J47</f>
        <v>0.35</v>
      </c>
      <c r="N31" s="22">
        <f t="shared" si="2"/>
        <v>0.7</v>
      </c>
      <c r="O31" s="5"/>
      <c r="P31" s="5"/>
    </row>
    <row r="32" spans="1:19" ht="15.75">
      <c r="A32" s="165"/>
      <c r="B32" s="21" t="s">
        <v>106</v>
      </c>
      <c r="C32" s="23">
        <f>'Datos (no modificar)'!H49</f>
        <v>0.8</v>
      </c>
      <c r="D32" s="23" t="s">
        <v>12</v>
      </c>
      <c r="E32" s="23" t="s">
        <v>12</v>
      </c>
      <c r="F32" s="23">
        <f t="shared" si="1"/>
        <v>0.8</v>
      </c>
      <c r="G32" s="20"/>
      <c r="H32" s="5"/>
      <c r="I32" s="162"/>
      <c r="J32" s="24" t="s">
        <v>106</v>
      </c>
      <c r="K32" s="25">
        <f>'Datos (no modificar)'!H49</f>
        <v>0.8</v>
      </c>
      <c r="L32" s="25" t="s">
        <v>12</v>
      </c>
      <c r="M32" s="25" t="s">
        <v>12</v>
      </c>
      <c r="N32" s="25">
        <f t="shared" si="2"/>
        <v>0.8</v>
      </c>
      <c r="O32" s="5"/>
      <c r="P32" s="5"/>
    </row>
    <row r="33" spans="1:16" ht="15.75">
      <c r="A33" s="165"/>
      <c r="B33" s="18" t="s">
        <v>107</v>
      </c>
      <c r="C33" s="19">
        <f>'Datos (no modificar)'!H48</f>
        <v>0.3</v>
      </c>
      <c r="D33" s="19" t="s">
        <v>12</v>
      </c>
      <c r="E33" s="19" t="s">
        <v>12</v>
      </c>
      <c r="F33" s="19">
        <f t="shared" si="1"/>
        <v>0.3</v>
      </c>
      <c r="G33" s="20"/>
      <c r="H33" s="5"/>
      <c r="I33" s="162"/>
      <c r="J33" s="21" t="s">
        <v>107</v>
      </c>
      <c r="K33" s="22">
        <f>'Datos (no modificar)'!H48</f>
        <v>0.3</v>
      </c>
      <c r="L33" s="22" t="s">
        <v>12</v>
      </c>
      <c r="M33" s="22" t="s">
        <v>12</v>
      </c>
      <c r="N33" s="22">
        <f t="shared" si="2"/>
        <v>0.3</v>
      </c>
      <c r="O33" s="5"/>
      <c r="P33" s="5"/>
    </row>
    <row r="34" spans="1:16" ht="15.75">
      <c r="A34" s="165"/>
      <c r="B34" s="21" t="s">
        <v>108</v>
      </c>
      <c r="C34" s="23" t="s">
        <v>12</v>
      </c>
      <c r="D34" s="23">
        <f>'Datos (no modificar)'!I52</f>
        <v>5.0000000000000001E-3</v>
      </c>
      <c r="E34" s="23">
        <f>'Datos (no modificar)'!J52</f>
        <v>5.0000000000000001E-3</v>
      </c>
      <c r="F34" s="23">
        <f t="shared" si="1"/>
        <v>0.01</v>
      </c>
      <c r="G34" s="20"/>
      <c r="H34" s="5"/>
      <c r="I34" s="162"/>
      <c r="J34" s="24" t="s">
        <v>108</v>
      </c>
      <c r="K34" s="25" t="s">
        <v>12</v>
      </c>
      <c r="L34" s="25">
        <f>'Datos (no modificar)'!I52</f>
        <v>5.0000000000000001E-3</v>
      </c>
      <c r="M34" s="25">
        <f>'Datos (no modificar)'!J52</f>
        <v>5.0000000000000001E-3</v>
      </c>
      <c r="N34" s="25">
        <f t="shared" si="2"/>
        <v>0.01</v>
      </c>
      <c r="O34" s="5"/>
      <c r="P34" s="5"/>
    </row>
    <row r="35" spans="1:16" ht="15.75">
      <c r="A35" s="165"/>
      <c r="B35" s="18" t="s">
        <v>109</v>
      </c>
      <c r="C35" s="19" t="s">
        <v>12</v>
      </c>
      <c r="D35" s="19">
        <f>'Datos (no modificar)'!I51</f>
        <v>5.0000000000000001E-3</v>
      </c>
      <c r="E35" s="19">
        <f>'Datos (no modificar)'!J51</f>
        <v>5.0000000000000001E-3</v>
      </c>
      <c r="F35" s="19">
        <f t="shared" si="1"/>
        <v>0.01</v>
      </c>
      <c r="G35" s="20"/>
      <c r="H35" s="5"/>
      <c r="I35" s="162"/>
      <c r="J35" s="21" t="s">
        <v>109</v>
      </c>
      <c r="K35" s="22" t="s">
        <v>12</v>
      </c>
      <c r="L35" s="22">
        <f>'Datos (no modificar)'!I51</f>
        <v>5.0000000000000001E-3</v>
      </c>
      <c r="M35" s="22">
        <f>'Datos (no modificar)'!J51</f>
        <v>5.0000000000000001E-3</v>
      </c>
      <c r="N35" s="22">
        <f t="shared" si="2"/>
        <v>0.01</v>
      </c>
      <c r="O35" s="5"/>
      <c r="P35" s="5"/>
    </row>
    <row r="36" spans="1:16" ht="15.75">
      <c r="A36" s="165"/>
      <c r="B36" s="21" t="s">
        <v>110</v>
      </c>
      <c r="C36" s="23">
        <f>'Datos (no modificar)'!M45</f>
        <v>0.42324000000000001</v>
      </c>
      <c r="D36" s="23" t="s">
        <v>12</v>
      </c>
      <c r="E36" s="23" t="s">
        <v>12</v>
      </c>
      <c r="F36" s="23">
        <f t="shared" si="1"/>
        <v>0.42324000000000001</v>
      </c>
      <c r="G36" s="20"/>
      <c r="H36" s="5"/>
      <c r="I36" s="162"/>
      <c r="J36" s="24" t="s">
        <v>110</v>
      </c>
      <c r="K36" s="25">
        <f>'Datos (no modificar)'!H45</f>
        <v>0.4</v>
      </c>
      <c r="L36" s="25" t="s">
        <v>12</v>
      </c>
      <c r="M36" s="25" t="s">
        <v>12</v>
      </c>
      <c r="N36" s="25">
        <f t="shared" si="2"/>
        <v>0.4</v>
      </c>
      <c r="O36" s="5"/>
      <c r="P36" s="5"/>
    </row>
    <row r="37" spans="1:16" ht="15.75">
      <c r="A37" s="166"/>
      <c r="B37" s="18" t="s">
        <v>111</v>
      </c>
      <c r="C37" s="19">
        <f>'Datos (no modificar)'!M44</f>
        <v>1.1328749999999999</v>
      </c>
      <c r="D37" s="19">
        <f>'Datos (no modificar)'!N44</f>
        <v>0.95400000000000007</v>
      </c>
      <c r="E37" s="19">
        <f>'Datos (no modificar)'!O44</f>
        <v>0.95400000000000007</v>
      </c>
      <c r="F37" s="19">
        <f t="shared" si="1"/>
        <v>3.0408750000000002</v>
      </c>
      <c r="G37" s="20"/>
      <c r="H37" s="5"/>
      <c r="I37" s="163"/>
      <c r="J37" s="21" t="s">
        <v>111</v>
      </c>
      <c r="K37" s="22">
        <f>'Datos (no modificar)'!H44</f>
        <v>0.95</v>
      </c>
      <c r="L37" s="22">
        <f>'Datos (no modificar)'!I44</f>
        <v>0.8</v>
      </c>
      <c r="M37" s="22">
        <f>'Datos (no modificar)'!J44</f>
        <v>0.8</v>
      </c>
      <c r="N37" s="22">
        <f t="shared" si="2"/>
        <v>2.5499999999999998</v>
      </c>
      <c r="O37" s="5"/>
      <c r="P37" s="5"/>
    </row>
    <row r="38" spans="1:16">
      <c r="A38" s="104"/>
      <c r="B38" s="104"/>
      <c r="C38" s="155"/>
      <c r="D38" s="155"/>
      <c r="E38" s="155"/>
      <c r="F38" s="155"/>
      <c r="G38" s="104"/>
      <c r="H38" s="104"/>
      <c r="I38" s="104"/>
      <c r="J38" s="104"/>
      <c r="K38" s="156"/>
      <c r="L38" s="156"/>
      <c r="M38" s="156"/>
      <c r="N38" s="156"/>
      <c r="O38" s="104"/>
      <c r="P38" s="104"/>
    </row>
    <row r="39" spans="1:16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</row>
    <row r="40" spans="1:16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</sheetData>
  <sheetProtection password="CE93" sheet="1" objects="1" scenarios="1" formatCells="0" formatColumns="0" formatRows="0"/>
  <mergeCells count="9">
    <mergeCell ref="B4:B6"/>
    <mergeCell ref="B2:M2"/>
    <mergeCell ref="I23:I37"/>
    <mergeCell ref="A23:A37"/>
    <mergeCell ref="B8:B9"/>
    <mergeCell ref="B7:C7"/>
    <mergeCell ref="B14:B16"/>
    <mergeCell ref="I14:I16"/>
    <mergeCell ref="I6:N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71"/>
  <sheetViews>
    <sheetView zoomScale="60" zoomScaleNormal="60" zoomScalePageLayoutView="96" workbookViewId="0">
      <selection activeCell="O32" sqref="O32"/>
    </sheetView>
  </sheetViews>
  <sheetFormatPr baseColWidth="10" defaultRowHeight="15"/>
  <cols>
    <col min="1" max="1" width="36.5703125" style="1" customWidth="1"/>
    <col min="2" max="2" width="8.42578125" style="1" bestFit="1" customWidth="1"/>
    <col min="3" max="6" width="8.28515625" style="1" bestFit="1" customWidth="1"/>
    <col min="7" max="7" width="9" style="1" bestFit="1" customWidth="1"/>
    <col min="8" max="8" width="10.140625" style="1" customWidth="1"/>
    <col min="9" max="9" width="9.140625" style="1" bestFit="1" customWidth="1"/>
    <col min="10" max="10" width="9.5703125" style="1" customWidth="1"/>
    <col min="11" max="11" width="13" style="1" customWidth="1"/>
    <col min="12" max="12" width="9.85546875" style="1" customWidth="1"/>
    <col min="13" max="13" width="12.85546875" style="1" customWidth="1"/>
    <col min="14" max="14" width="11.42578125" style="1"/>
    <col min="15" max="15" width="38.140625" style="1" bestFit="1" customWidth="1"/>
    <col min="16" max="16" width="22.28515625" style="1" customWidth="1"/>
    <col min="17" max="17" width="14.140625" style="1" bestFit="1" customWidth="1"/>
    <col min="18" max="18" width="24.28515625" style="1" customWidth="1"/>
    <col min="19" max="20" width="11.42578125" style="1"/>
    <col min="21" max="21" width="6.85546875" style="1" customWidth="1"/>
    <col min="22" max="22" width="12.85546875" style="1" customWidth="1"/>
    <col min="23" max="23" width="11.42578125" style="1"/>
    <col min="24" max="24" width="15.42578125" style="1" customWidth="1"/>
    <col min="25" max="25" width="11.42578125" style="1"/>
    <col min="26" max="26" width="14.42578125" style="1" customWidth="1"/>
    <col min="27" max="28" width="11.42578125" style="1"/>
    <col min="29" max="29" width="12.7109375" style="1" bestFit="1" customWidth="1"/>
    <col min="30" max="16384" width="11.42578125" style="1"/>
  </cols>
  <sheetData>
    <row r="1" spans="1:3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 ht="15.75">
      <c r="A2" s="204" t="s">
        <v>59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6"/>
      <c r="N2" s="151" t="s">
        <v>60</v>
      </c>
      <c r="O2" s="151"/>
      <c r="P2" s="151"/>
      <c r="Q2" s="151"/>
      <c r="R2" s="26"/>
      <c r="S2" s="26"/>
      <c r="T2" s="181" t="s">
        <v>95</v>
      </c>
      <c r="U2" s="181"/>
      <c r="V2" s="181"/>
      <c r="W2" s="181"/>
      <c r="X2" s="181"/>
      <c r="Y2" s="26"/>
      <c r="Z2" s="26"/>
      <c r="AA2" s="26"/>
      <c r="AB2" s="26"/>
      <c r="AC2" s="26"/>
      <c r="AD2" s="26"/>
      <c r="AE2" s="26"/>
      <c r="AF2" s="26"/>
    </row>
    <row r="3" spans="1:32" ht="21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182"/>
      <c r="U3" s="182"/>
      <c r="V3" s="182"/>
      <c r="W3" s="182"/>
      <c r="X3" s="182"/>
      <c r="Y3" s="26"/>
      <c r="Z3" s="26"/>
      <c r="AA3" s="26"/>
      <c r="AB3" s="26"/>
      <c r="AC3" s="26"/>
      <c r="AD3" s="26"/>
      <c r="AE3" s="26"/>
      <c r="AF3" s="26"/>
    </row>
    <row r="4" spans="1:32" ht="38.25" customHeight="1" thickBot="1">
      <c r="A4" s="27" t="s">
        <v>14</v>
      </c>
      <c r="B4" s="27" t="s">
        <v>104</v>
      </c>
      <c r="C4" s="28" t="s">
        <v>100</v>
      </c>
      <c r="D4" s="29" t="s">
        <v>102</v>
      </c>
      <c r="E4" s="27" t="s">
        <v>103</v>
      </c>
      <c r="F4" s="27" t="s">
        <v>111</v>
      </c>
      <c r="G4" s="29" t="s">
        <v>110</v>
      </c>
      <c r="H4" s="27" t="s">
        <v>99</v>
      </c>
      <c r="I4" s="29" t="s">
        <v>105</v>
      </c>
      <c r="J4" s="27" t="s">
        <v>107</v>
      </c>
      <c r="K4" s="27" t="s">
        <v>106</v>
      </c>
      <c r="L4" s="27" t="s">
        <v>98</v>
      </c>
      <c r="M4" s="26"/>
      <c r="N4" s="26"/>
      <c r="O4" s="212" t="s">
        <v>14</v>
      </c>
      <c r="P4" s="213"/>
      <c r="Q4" s="30" t="s">
        <v>58</v>
      </c>
      <c r="R4" s="26"/>
      <c r="S4" s="26"/>
      <c r="T4" s="240" t="s">
        <v>75</v>
      </c>
      <c r="U4" s="240"/>
      <c r="V4" s="114">
        <f>SUM(H39:J39)*1000</f>
        <v>15000</v>
      </c>
      <c r="W4" s="231" t="s">
        <v>76</v>
      </c>
      <c r="X4" s="231"/>
      <c r="Y4" s="26"/>
      <c r="Z4" s="26"/>
      <c r="AA4" s="26"/>
      <c r="AB4" s="26"/>
      <c r="AC4" s="26"/>
      <c r="AD4" s="26"/>
      <c r="AE4" s="26"/>
      <c r="AF4" s="26"/>
    </row>
    <row r="5" spans="1:32" ht="15.75" thickBot="1">
      <c r="A5" s="31" t="s">
        <v>28</v>
      </c>
      <c r="B5" s="32">
        <v>13</v>
      </c>
      <c r="C5" s="32">
        <v>13</v>
      </c>
      <c r="D5" s="32">
        <v>13</v>
      </c>
      <c r="E5" s="32">
        <v>13</v>
      </c>
      <c r="F5" s="32">
        <v>13</v>
      </c>
      <c r="G5" s="32">
        <v>13</v>
      </c>
      <c r="H5" s="32">
        <v>13</v>
      </c>
      <c r="I5" s="32">
        <v>12</v>
      </c>
      <c r="J5" s="32">
        <v>12</v>
      </c>
      <c r="K5" s="32">
        <v>12</v>
      </c>
      <c r="L5" s="31">
        <v>12</v>
      </c>
      <c r="M5" s="26"/>
      <c r="N5" s="26"/>
      <c r="O5" s="208" t="s">
        <v>15</v>
      </c>
      <c r="P5" s="209"/>
      <c r="Q5" s="33">
        <v>28</v>
      </c>
      <c r="R5" s="26"/>
      <c r="S5" s="26"/>
      <c r="T5" s="231" t="s">
        <v>115</v>
      </c>
      <c r="U5" s="231"/>
      <c r="V5" s="232">
        <f>H39*1000</f>
        <v>5000</v>
      </c>
      <c r="W5" s="232">
        <f>V5/50</f>
        <v>100</v>
      </c>
      <c r="X5" s="232"/>
      <c r="Y5" s="26"/>
      <c r="Z5" s="26"/>
      <c r="AA5" s="26"/>
      <c r="AB5" s="26"/>
      <c r="AC5" s="26"/>
      <c r="AD5" s="26"/>
      <c r="AE5" s="26"/>
      <c r="AF5" s="26"/>
    </row>
    <row r="6" spans="1:32" ht="15.75" thickBot="1">
      <c r="A6" s="34" t="s">
        <v>29</v>
      </c>
      <c r="B6" s="35">
        <v>72</v>
      </c>
      <c r="C6" s="35">
        <v>72</v>
      </c>
      <c r="D6" s="35">
        <v>72</v>
      </c>
      <c r="E6" s="35">
        <v>72</v>
      </c>
      <c r="F6" s="35">
        <v>72</v>
      </c>
      <c r="G6" s="35">
        <v>72</v>
      </c>
      <c r="H6" s="35">
        <v>72</v>
      </c>
      <c r="I6" s="35">
        <v>12</v>
      </c>
      <c r="J6" s="35">
        <v>12</v>
      </c>
      <c r="K6" s="35">
        <v>12</v>
      </c>
      <c r="L6" s="34">
        <v>12</v>
      </c>
      <c r="M6" s="26"/>
      <c r="N6" s="26"/>
      <c r="O6" s="210" t="s">
        <v>16</v>
      </c>
      <c r="P6" s="211"/>
      <c r="Q6" s="36">
        <v>23</v>
      </c>
      <c r="R6" s="20"/>
      <c r="S6" s="26"/>
      <c r="T6" s="231"/>
      <c r="U6" s="231"/>
      <c r="V6" s="232"/>
      <c r="W6" s="232"/>
      <c r="X6" s="232"/>
      <c r="Y6" s="26"/>
      <c r="Z6" s="26"/>
      <c r="AA6" s="26"/>
      <c r="AB6" s="26"/>
      <c r="AC6" s="26"/>
      <c r="AD6" s="26"/>
      <c r="AE6" s="26"/>
      <c r="AF6" s="26"/>
    </row>
    <row r="7" spans="1:32" ht="15.75" customHeight="1" thickBot="1">
      <c r="A7" s="31" t="s">
        <v>30</v>
      </c>
      <c r="B7" s="32">
        <v>14</v>
      </c>
      <c r="C7" s="32">
        <v>14</v>
      </c>
      <c r="D7" s="32">
        <v>14</v>
      </c>
      <c r="E7" s="32">
        <v>14</v>
      </c>
      <c r="F7" s="32">
        <v>14</v>
      </c>
      <c r="G7" s="32">
        <v>14</v>
      </c>
      <c r="H7" s="32">
        <v>14</v>
      </c>
      <c r="I7" s="32">
        <v>5</v>
      </c>
      <c r="J7" s="32">
        <v>5</v>
      </c>
      <c r="K7" s="32">
        <v>5</v>
      </c>
      <c r="L7" s="31">
        <v>5</v>
      </c>
      <c r="M7" s="26"/>
      <c r="N7" s="26"/>
      <c r="O7" s="214" t="s">
        <v>55</v>
      </c>
      <c r="P7" s="37" t="s">
        <v>109</v>
      </c>
      <c r="Q7" s="38">
        <v>1310</v>
      </c>
      <c r="R7" s="220" t="s">
        <v>54</v>
      </c>
      <c r="S7" s="26"/>
      <c r="T7" s="231" t="s">
        <v>116</v>
      </c>
      <c r="U7" s="231"/>
      <c r="V7" s="232">
        <f>I39*1000</f>
        <v>5000</v>
      </c>
      <c r="W7" s="232">
        <f t="shared" ref="W7" si="0">V7/50</f>
        <v>100</v>
      </c>
      <c r="X7" s="232"/>
      <c r="Y7" s="26"/>
      <c r="Z7" s="26"/>
      <c r="AA7" s="26"/>
      <c r="AB7" s="26"/>
      <c r="AC7" s="26"/>
      <c r="AD7" s="26"/>
      <c r="AE7" s="26"/>
      <c r="AF7" s="26"/>
    </row>
    <row r="8" spans="1:32" ht="15.75" thickBot="1">
      <c r="A8" s="39" t="s">
        <v>31</v>
      </c>
      <c r="B8" s="35">
        <v>8</v>
      </c>
      <c r="C8" s="35">
        <v>8</v>
      </c>
      <c r="D8" s="35">
        <v>8</v>
      </c>
      <c r="E8" s="35">
        <v>8</v>
      </c>
      <c r="F8" s="35">
        <v>8</v>
      </c>
      <c r="G8" s="35">
        <v>8</v>
      </c>
      <c r="H8" s="35">
        <v>8</v>
      </c>
      <c r="I8" s="35">
        <v>8</v>
      </c>
      <c r="J8" s="35">
        <v>8</v>
      </c>
      <c r="K8" s="35">
        <v>8</v>
      </c>
      <c r="L8" s="34">
        <v>8</v>
      </c>
      <c r="M8" s="26"/>
      <c r="N8" s="26"/>
      <c r="O8" s="215"/>
      <c r="P8" s="40" t="s">
        <v>108</v>
      </c>
      <c r="Q8" s="41">
        <v>1733</v>
      </c>
      <c r="R8" s="221"/>
      <c r="S8" s="26"/>
      <c r="T8" s="231"/>
      <c r="U8" s="231"/>
      <c r="V8" s="232"/>
      <c r="W8" s="232"/>
      <c r="X8" s="232"/>
      <c r="Y8" s="26"/>
      <c r="Z8" s="26"/>
      <c r="AA8" s="26"/>
      <c r="AB8" s="26"/>
      <c r="AC8" s="26"/>
      <c r="AD8" s="26"/>
      <c r="AE8" s="26"/>
      <c r="AF8" s="26"/>
    </row>
    <row r="9" spans="1:32" ht="15.75" thickBot="1">
      <c r="A9" s="42" t="s">
        <v>32</v>
      </c>
      <c r="B9" s="31">
        <v>132</v>
      </c>
      <c r="C9" s="31">
        <v>97</v>
      </c>
      <c r="D9" s="31">
        <v>336</v>
      </c>
      <c r="E9" s="31">
        <v>503</v>
      </c>
      <c r="F9" s="31">
        <v>204</v>
      </c>
      <c r="G9" s="31">
        <v>635</v>
      </c>
      <c r="H9" s="31">
        <v>587</v>
      </c>
      <c r="I9" s="31">
        <v>34</v>
      </c>
      <c r="J9" s="31">
        <v>36</v>
      </c>
      <c r="K9" s="31">
        <v>80</v>
      </c>
      <c r="L9" s="31">
        <v>57</v>
      </c>
      <c r="M9" s="26"/>
      <c r="N9" s="26"/>
      <c r="O9" s="215"/>
      <c r="P9" s="33" t="s">
        <v>101</v>
      </c>
      <c r="Q9" s="38">
        <v>2661</v>
      </c>
      <c r="R9" s="221"/>
      <c r="S9" s="26"/>
      <c r="T9" s="231" t="s">
        <v>117</v>
      </c>
      <c r="U9" s="231"/>
      <c r="V9" s="232">
        <f>J39*1000</f>
        <v>5000</v>
      </c>
      <c r="W9" s="232">
        <f t="shared" ref="W9" si="1">V9/50</f>
        <v>100</v>
      </c>
      <c r="X9" s="232"/>
      <c r="Y9" s="26"/>
      <c r="Z9" s="26"/>
      <c r="AA9" s="26"/>
      <c r="AB9" s="26"/>
      <c r="AC9" s="26"/>
      <c r="AD9" s="26"/>
      <c r="AE9" s="26"/>
      <c r="AF9" s="26"/>
    </row>
    <row r="10" spans="1:32" ht="15.75" thickBot="1">
      <c r="A10" s="34" t="s">
        <v>33</v>
      </c>
      <c r="B10" s="34" t="s">
        <v>12</v>
      </c>
      <c r="C10" s="34" t="s">
        <v>12</v>
      </c>
      <c r="D10" s="34" t="s">
        <v>12</v>
      </c>
      <c r="E10" s="34" t="s">
        <v>12</v>
      </c>
      <c r="F10" s="34" t="s">
        <v>12</v>
      </c>
      <c r="G10" s="34" t="s">
        <v>12</v>
      </c>
      <c r="H10" s="34" t="s">
        <v>12</v>
      </c>
      <c r="I10" s="34">
        <v>152</v>
      </c>
      <c r="J10" s="34">
        <v>147</v>
      </c>
      <c r="K10" s="34" t="s">
        <v>12</v>
      </c>
      <c r="L10" s="34" t="s">
        <v>12</v>
      </c>
      <c r="M10" s="26"/>
      <c r="N10" s="26"/>
      <c r="O10" s="216"/>
      <c r="P10" s="43" t="s">
        <v>97</v>
      </c>
      <c r="Q10" s="41">
        <v>499</v>
      </c>
      <c r="R10" s="222"/>
      <c r="S10" s="26"/>
      <c r="T10" s="231"/>
      <c r="U10" s="231"/>
      <c r="V10" s="232"/>
      <c r="W10" s="232"/>
      <c r="X10" s="232"/>
      <c r="Y10" s="26"/>
      <c r="Z10" s="26"/>
      <c r="AA10" s="26"/>
      <c r="AB10" s="26"/>
      <c r="AC10" s="26"/>
      <c r="AD10" s="26"/>
      <c r="AE10" s="26"/>
      <c r="AF10" s="26"/>
    </row>
    <row r="11" spans="1:32" ht="16.5" thickBot="1">
      <c r="A11" s="42" t="s">
        <v>34</v>
      </c>
      <c r="B11" s="31">
        <v>48</v>
      </c>
      <c r="C11" s="31" t="s">
        <v>12</v>
      </c>
      <c r="D11" s="31" t="s">
        <v>12</v>
      </c>
      <c r="E11" s="31" t="s">
        <v>12</v>
      </c>
      <c r="F11" s="31" t="s">
        <v>12</v>
      </c>
      <c r="G11" s="31" t="s">
        <v>12</v>
      </c>
      <c r="H11" s="31" t="s">
        <v>12</v>
      </c>
      <c r="I11" s="31" t="s">
        <v>12</v>
      </c>
      <c r="J11" s="31" t="s">
        <v>12</v>
      </c>
      <c r="K11" s="31" t="s">
        <v>12</v>
      </c>
      <c r="L11" s="31" t="s">
        <v>12</v>
      </c>
      <c r="M11" s="26"/>
      <c r="N11" s="26"/>
      <c r="O11" s="217" t="s">
        <v>17</v>
      </c>
      <c r="P11" s="218"/>
      <c r="Q11" s="33">
        <v>12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</row>
    <row r="12" spans="1:32" ht="15" customHeight="1" thickBot="1">
      <c r="A12" s="34" t="s">
        <v>35</v>
      </c>
      <c r="B12" s="39">
        <v>4200</v>
      </c>
      <c r="C12" s="34" t="s">
        <v>12</v>
      </c>
      <c r="D12" s="34" t="s">
        <v>12</v>
      </c>
      <c r="E12" s="34" t="s">
        <v>12</v>
      </c>
      <c r="F12" s="34" t="s">
        <v>12</v>
      </c>
      <c r="G12" s="34" t="s">
        <v>12</v>
      </c>
      <c r="H12" s="34" t="s">
        <v>12</v>
      </c>
      <c r="I12" s="34" t="s">
        <v>12</v>
      </c>
      <c r="J12" s="34" t="s">
        <v>12</v>
      </c>
      <c r="K12" s="34" t="s">
        <v>12</v>
      </c>
      <c r="L12" s="34" t="s">
        <v>12</v>
      </c>
      <c r="M12" s="26"/>
      <c r="N12" s="26"/>
      <c r="O12" s="205" t="s">
        <v>18</v>
      </c>
      <c r="P12" s="43" t="s">
        <v>112</v>
      </c>
      <c r="Q12" s="44">
        <f>177/9250</f>
        <v>1.9135135135135137E-2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ht="15" customHeight="1" thickBot="1">
      <c r="A13" s="31" t="s">
        <v>36</v>
      </c>
      <c r="B13" s="31">
        <v>5</v>
      </c>
      <c r="C13" s="32">
        <v>72</v>
      </c>
      <c r="D13" s="32">
        <v>72</v>
      </c>
      <c r="E13" s="32">
        <v>72</v>
      </c>
      <c r="F13" s="32">
        <v>72</v>
      </c>
      <c r="G13" s="32">
        <v>72</v>
      </c>
      <c r="H13" s="32">
        <v>72</v>
      </c>
      <c r="I13" s="31" t="s">
        <v>12</v>
      </c>
      <c r="J13" s="31" t="s">
        <v>12</v>
      </c>
      <c r="K13" s="31" t="s">
        <v>12</v>
      </c>
      <c r="L13" s="31" t="s">
        <v>12</v>
      </c>
      <c r="M13" s="26"/>
      <c r="N13" s="26"/>
      <c r="O13" s="206"/>
      <c r="P13" s="33" t="s">
        <v>113</v>
      </c>
      <c r="Q13" s="45">
        <f>187/10874</f>
        <v>1.7196983630678682E-2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</row>
    <row r="14" spans="1:32" ht="15" customHeight="1" thickBot="1">
      <c r="A14" s="34" t="s">
        <v>37</v>
      </c>
      <c r="B14" s="34">
        <v>36000</v>
      </c>
      <c r="C14" s="34">
        <v>43200</v>
      </c>
      <c r="D14" s="34">
        <v>18000</v>
      </c>
      <c r="E14" s="34">
        <v>18000</v>
      </c>
      <c r="F14" s="34">
        <v>43200</v>
      </c>
      <c r="G14" s="34" t="s">
        <v>12</v>
      </c>
      <c r="H14" s="34" t="s">
        <v>12</v>
      </c>
      <c r="I14" s="34" t="s">
        <v>12</v>
      </c>
      <c r="J14" s="34" t="s">
        <v>12</v>
      </c>
      <c r="K14" s="34" t="s">
        <v>12</v>
      </c>
      <c r="L14" s="34" t="s">
        <v>12</v>
      </c>
      <c r="M14" s="26"/>
      <c r="N14" s="26"/>
      <c r="O14" s="207"/>
      <c r="P14" s="43" t="s">
        <v>114</v>
      </c>
      <c r="Q14" s="44">
        <f>258/10886</f>
        <v>2.3700165349990813E-2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 spans="1:32" ht="15.75" thickBot="1">
      <c r="A15" s="31" t="s">
        <v>38</v>
      </c>
      <c r="B15" s="31">
        <v>36000</v>
      </c>
      <c r="C15" s="31">
        <v>50400</v>
      </c>
      <c r="D15" s="31">
        <v>36000</v>
      </c>
      <c r="E15" s="31">
        <v>36000</v>
      </c>
      <c r="F15" s="31">
        <v>36000</v>
      </c>
      <c r="G15" s="31" t="s">
        <v>12</v>
      </c>
      <c r="H15" s="31" t="s">
        <v>12</v>
      </c>
      <c r="I15" s="31" t="s">
        <v>12</v>
      </c>
      <c r="J15" s="31" t="s">
        <v>12</v>
      </c>
      <c r="K15" s="31" t="s">
        <v>12</v>
      </c>
      <c r="L15" s="31" t="s">
        <v>12</v>
      </c>
      <c r="M15" s="26"/>
      <c r="N15" s="26"/>
      <c r="O15" s="208" t="s">
        <v>19</v>
      </c>
      <c r="P15" s="209"/>
      <c r="Q15" s="33">
        <v>19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ht="15.75" thickBot="1">
      <c r="A16" s="34" t="s">
        <v>39</v>
      </c>
      <c r="B16" s="35">
        <v>6</v>
      </c>
      <c r="C16" s="35">
        <v>6</v>
      </c>
      <c r="D16" s="35">
        <v>6</v>
      </c>
      <c r="E16" s="35">
        <v>6</v>
      </c>
      <c r="F16" s="35">
        <v>6</v>
      </c>
      <c r="G16" s="35">
        <v>6</v>
      </c>
      <c r="H16" s="35">
        <v>6</v>
      </c>
      <c r="I16" s="34" t="s">
        <v>12</v>
      </c>
      <c r="J16" s="34" t="s">
        <v>12</v>
      </c>
      <c r="K16" s="34" t="s">
        <v>12</v>
      </c>
      <c r="L16" s="34" t="s">
        <v>12</v>
      </c>
      <c r="M16" s="26"/>
      <c r="N16" s="26"/>
      <c r="O16" s="210" t="s">
        <v>20</v>
      </c>
      <c r="P16" s="211"/>
      <c r="Q16" s="43">
        <v>14</v>
      </c>
      <c r="R16" s="26"/>
      <c r="S16" s="20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1:32" ht="15.75" thickBot="1">
      <c r="A17" s="31" t="s">
        <v>40</v>
      </c>
      <c r="B17" s="31">
        <v>1842</v>
      </c>
      <c r="C17" s="31">
        <v>1533</v>
      </c>
      <c r="D17" s="31">
        <v>3111</v>
      </c>
      <c r="E17" s="31">
        <v>1637</v>
      </c>
      <c r="F17" s="31">
        <v>1260</v>
      </c>
      <c r="G17" s="31">
        <v>994</v>
      </c>
      <c r="H17" s="31">
        <v>515</v>
      </c>
      <c r="I17" s="31" t="s">
        <v>12</v>
      </c>
      <c r="J17" s="31" t="s">
        <v>12</v>
      </c>
      <c r="K17" s="31" t="s">
        <v>12</v>
      </c>
      <c r="L17" s="31" t="s">
        <v>12</v>
      </c>
      <c r="M17" s="26"/>
      <c r="N17" s="26"/>
      <c r="O17" s="208" t="s">
        <v>21</v>
      </c>
      <c r="P17" s="209"/>
      <c r="Q17" s="33">
        <v>6</v>
      </c>
      <c r="R17" s="26"/>
      <c r="S17" s="26"/>
      <c r="T17" s="26"/>
      <c r="U17" s="26"/>
      <c r="V17" s="26"/>
      <c r="AA17" s="26"/>
      <c r="AB17" s="26"/>
      <c r="AC17" s="26"/>
      <c r="AD17" s="26"/>
      <c r="AE17" s="26"/>
      <c r="AF17" s="26"/>
    </row>
    <row r="18" spans="1:32" ht="15.75" thickBot="1">
      <c r="A18" s="34" t="s">
        <v>41</v>
      </c>
      <c r="B18" s="35">
        <v>40</v>
      </c>
      <c r="C18" s="35">
        <v>40</v>
      </c>
      <c r="D18" s="35">
        <v>40</v>
      </c>
      <c r="E18" s="35">
        <v>40</v>
      </c>
      <c r="F18" s="35">
        <v>40</v>
      </c>
      <c r="G18" s="35">
        <v>40</v>
      </c>
      <c r="H18" s="35">
        <v>40</v>
      </c>
      <c r="I18" s="34" t="s">
        <v>12</v>
      </c>
      <c r="J18" s="34" t="s">
        <v>12</v>
      </c>
      <c r="K18" s="34" t="s">
        <v>12</v>
      </c>
      <c r="L18" s="34" t="s">
        <v>12</v>
      </c>
      <c r="M18" s="26"/>
      <c r="N18" s="26"/>
      <c r="O18" s="210" t="s">
        <v>22</v>
      </c>
      <c r="P18" s="211"/>
      <c r="Q18" s="43">
        <v>10</v>
      </c>
      <c r="R18" s="26"/>
      <c r="S18" s="26"/>
      <c r="T18" s="26"/>
      <c r="U18" s="26"/>
      <c r="V18" s="26"/>
      <c r="AA18" s="26"/>
      <c r="AB18" s="26"/>
      <c r="AC18" s="26"/>
      <c r="AD18" s="26"/>
      <c r="AE18" s="26"/>
      <c r="AF18" s="26"/>
    </row>
    <row r="19" spans="1:32" ht="15.75" thickBot="1">
      <c r="A19" s="42" t="s">
        <v>42</v>
      </c>
      <c r="B19" s="32">
        <v>321</v>
      </c>
      <c r="C19" s="32">
        <v>321</v>
      </c>
      <c r="D19" s="32">
        <v>321</v>
      </c>
      <c r="E19" s="32">
        <v>321</v>
      </c>
      <c r="F19" s="32">
        <v>321</v>
      </c>
      <c r="G19" s="32">
        <v>321</v>
      </c>
      <c r="H19" s="32">
        <v>321</v>
      </c>
      <c r="I19" s="31" t="s">
        <v>12</v>
      </c>
      <c r="J19" s="31" t="s">
        <v>12</v>
      </c>
      <c r="K19" s="31" t="s">
        <v>12</v>
      </c>
      <c r="L19" s="31" t="s">
        <v>12</v>
      </c>
      <c r="M19" s="26"/>
      <c r="N19" s="26"/>
      <c r="O19" s="208" t="s">
        <v>23</v>
      </c>
      <c r="P19" s="209"/>
      <c r="Q19" s="33">
        <v>3</v>
      </c>
      <c r="R19" s="26"/>
      <c r="S19" s="26"/>
      <c r="T19" s="26"/>
      <c r="U19" s="183" t="s">
        <v>96</v>
      </c>
      <c r="V19" s="183"/>
      <c r="W19" s="183"/>
      <c r="AA19" s="26"/>
      <c r="AB19" s="26"/>
      <c r="AC19" s="26"/>
      <c r="AD19" s="26"/>
      <c r="AE19" s="26"/>
      <c r="AF19" s="26"/>
    </row>
    <row r="20" spans="1:32" ht="15.75" thickBot="1">
      <c r="A20" s="46" t="s">
        <v>43</v>
      </c>
      <c r="B20" s="227" t="s">
        <v>27</v>
      </c>
      <c r="C20" s="227"/>
      <c r="D20" s="227"/>
      <c r="E20" s="227"/>
      <c r="F20" s="227"/>
      <c r="G20" s="227"/>
      <c r="H20" s="227"/>
      <c r="I20" s="47" t="s">
        <v>12</v>
      </c>
      <c r="J20" s="47" t="s">
        <v>12</v>
      </c>
      <c r="K20" s="47" t="s">
        <v>12</v>
      </c>
      <c r="L20" s="47" t="s">
        <v>12</v>
      </c>
      <c r="M20" s="26"/>
      <c r="N20" s="26"/>
      <c r="O20" s="210" t="s">
        <v>24</v>
      </c>
      <c r="P20" s="211"/>
      <c r="Q20" s="43">
        <v>5</v>
      </c>
      <c r="R20" s="26"/>
      <c r="S20" s="26"/>
      <c r="T20" s="26"/>
      <c r="U20" s="183"/>
      <c r="V20" s="183"/>
      <c r="W20" s="183"/>
      <c r="AA20" s="26"/>
      <c r="AB20" s="26"/>
      <c r="AC20" s="26"/>
      <c r="AD20" s="26"/>
      <c r="AE20" s="26"/>
      <c r="AF20" s="26"/>
    </row>
    <row r="21" spans="1:32" ht="19.5" customHeight="1" thickBot="1">
      <c r="A21" s="48" t="s">
        <v>44</v>
      </c>
      <c r="B21" s="49">
        <v>23</v>
      </c>
      <c r="C21" s="49">
        <v>23</v>
      </c>
      <c r="D21" s="49">
        <v>23</v>
      </c>
      <c r="E21" s="49">
        <v>23</v>
      </c>
      <c r="F21" s="49">
        <v>23</v>
      </c>
      <c r="G21" s="49">
        <v>23</v>
      </c>
      <c r="H21" s="49">
        <v>23</v>
      </c>
      <c r="I21" s="49" t="s">
        <v>12</v>
      </c>
      <c r="J21" s="49" t="s">
        <v>12</v>
      </c>
      <c r="K21" s="49" t="s">
        <v>12</v>
      </c>
      <c r="L21" s="49" t="s">
        <v>12</v>
      </c>
      <c r="M21" s="26"/>
      <c r="N21" s="26"/>
      <c r="O21" s="208" t="s">
        <v>25</v>
      </c>
      <c r="P21" s="209"/>
      <c r="Q21" s="116">
        <v>8</v>
      </c>
      <c r="R21" s="234" t="s">
        <v>81</v>
      </c>
      <c r="S21" s="133"/>
      <c r="T21" s="133"/>
      <c r="U21" s="133"/>
      <c r="V21" s="26"/>
      <c r="W21" s="233"/>
      <c r="X21" s="233"/>
      <c r="Y21" s="132"/>
      <c r="Z21" s="132"/>
      <c r="AA21" s="26"/>
      <c r="AB21" s="26"/>
      <c r="AC21" s="26"/>
      <c r="AD21" s="26"/>
      <c r="AE21" s="26"/>
      <c r="AF21" s="26"/>
    </row>
    <row r="22" spans="1:32" ht="32.25" customHeight="1">
      <c r="A22" s="48" t="s">
        <v>45</v>
      </c>
      <c r="B22" s="49">
        <v>61</v>
      </c>
      <c r="C22" s="49">
        <v>47</v>
      </c>
      <c r="D22" s="49">
        <v>46</v>
      </c>
      <c r="E22" s="49">
        <v>51</v>
      </c>
      <c r="F22" s="49">
        <v>33</v>
      </c>
      <c r="G22" s="49">
        <v>30</v>
      </c>
      <c r="H22" s="49">
        <v>55</v>
      </c>
      <c r="I22" s="49" t="s">
        <v>12</v>
      </c>
      <c r="J22" s="49" t="s">
        <v>12</v>
      </c>
      <c r="K22" s="49" t="s">
        <v>12</v>
      </c>
      <c r="L22" s="49" t="s">
        <v>12</v>
      </c>
      <c r="M22" s="26"/>
      <c r="N22" s="26"/>
      <c r="O22" s="225" t="s">
        <v>26</v>
      </c>
      <c r="P22" s="226"/>
      <c r="Q22" s="117" t="s">
        <v>27</v>
      </c>
      <c r="R22" s="235"/>
      <c r="S22" s="115"/>
      <c r="T22" s="115"/>
      <c r="U22" s="236" t="s">
        <v>83</v>
      </c>
      <c r="V22" s="237"/>
      <c r="W22" s="238"/>
      <c r="X22" s="139"/>
      <c r="Y22" s="26"/>
      <c r="Z22" s="26"/>
      <c r="AA22" s="26"/>
      <c r="AB22" s="26"/>
      <c r="AC22" s="26"/>
      <c r="AD22" s="26"/>
      <c r="AE22" s="26"/>
      <c r="AF22" s="26"/>
    </row>
    <row r="23" spans="1:32">
      <c r="A23" s="50" t="s">
        <v>46</v>
      </c>
      <c r="B23" s="224" t="s">
        <v>27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6"/>
      <c r="N23" s="26"/>
      <c r="O23" s="228" t="s">
        <v>93</v>
      </c>
      <c r="P23" s="52" t="s">
        <v>112</v>
      </c>
      <c r="Q23" s="118">
        <f>SUM(Q5:Q6,Q11,Q15:Q21)</f>
        <v>128</v>
      </c>
      <c r="R23" s="120">
        <f>(Q23*W5)+(Q12*V5)</f>
        <v>12895.675675675675</v>
      </c>
      <c r="S23" s="115"/>
      <c r="T23" s="115"/>
      <c r="U23" s="230" t="s">
        <v>77</v>
      </c>
      <c r="V23" s="230"/>
      <c r="W23" s="158">
        <f>R28+T55</f>
        <v>40179.446420579028</v>
      </c>
      <c r="X23" s="140"/>
      <c r="Y23" s="26"/>
      <c r="Z23" s="26"/>
      <c r="AA23" s="26"/>
      <c r="AB23" s="26"/>
      <c r="AC23" s="26"/>
      <c r="AD23" s="26"/>
      <c r="AE23" s="26"/>
      <c r="AF23" s="26"/>
    </row>
    <row r="24" spans="1:32" ht="15" hidden="1" customHeight="1">
      <c r="A24" s="26"/>
      <c r="B24" s="20"/>
      <c r="C24" s="20"/>
      <c r="D24" s="20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28"/>
      <c r="P24" s="52" t="s">
        <v>4</v>
      </c>
      <c r="Q24" s="119">
        <f>SUM(Q5:Q6,Q11:Q12,Q15:Q21)</f>
        <v>128.01913513513514</v>
      </c>
      <c r="R24" s="120"/>
      <c r="S24" s="115"/>
      <c r="T24" s="115"/>
      <c r="U24" s="136"/>
      <c r="V24" s="134"/>
      <c r="W24" s="135"/>
      <c r="X24" s="53"/>
      <c r="Y24" s="26"/>
      <c r="Z24" s="26"/>
      <c r="AA24" s="26"/>
      <c r="AB24" s="26"/>
      <c r="AC24" s="26"/>
      <c r="AD24" s="26"/>
      <c r="AE24" s="26"/>
      <c r="AF24" s="26"/>
    </row>
    <row r="25" spans="1:32" ht="14.25" customHeight="1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26"/>
      <c r="N25" s="26"/>
      <c r="O25" s="228"/>
      <c r="P25" s="52" t="s">
        <v>113</v>
      </c>
      <c r="Q25" s="119">
        <f>SUM(Q5:Q6,Q11,Q15:Q21)</f>
        <v>128</v>
      </c>
      <c r="R25" s="120">
        <f>(Q25*W7)+(Q13*V7)</f>
        <v>12885.984918153394</v>
      </c>
      <c r="S25" s="115"/>
      <c r="T25" s="115"/>
      <c r="U25" s="230" t="s">
        <v>78</v>
      </c>
      <c r="V25" s="230"/>
      <c r="W25" s="135">
        <f>W23/60</f>
        <v>669.65744034298382</v>
      </c>
      <c r="X25" s="141"/>
      <c r="Y25" s="26"/>
      <c r="Z25" s="26"/>
      <c r="AA25" s="26"/>
      <c r="AB25" s="26"/>
      <c r="AC25" s="26"/>
      <c r="AD25" s="26"/>
      <c r="AE25" s="26"/>
      <c r="AF25" s="26"/>
    </row>
    <row r="26" spans="1:32" ht="15" hidden="1" customHeight="1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26"/>
      <c r="N26" s="26"/>
      <c r="O26" s="228"/>
      <c r="P26" s="52" t="s">
        <v>5</v>
      </c>
      <c r="Q26" s="119">
        <f>SUM(Q5:Q6,Q11,Q13,Q15:Q21)</f>
        <v>128.01719698363067</v>
      </c>
      <c r="R26" s="120"/>
      <c r="S26" s="115"/>
      <c r="T26" s="115"/>
      <c r="U26" s="136"/>
      <c r="V26" s="134"/>
      <c r="W26" s="135"/>
      <c r="X26" s="53"/>
      <c r="Y26" s="26"/>
      <c r="Z26" s="26"/>
      <c r="AA26" s="26"/>
      <c r="AB26" s="26"/>
      <c r="AC26" s="26"/>
      <c r="AD26" s="26"/>
      <c r="AE26" s="26"/>
      <c r="AF26" s="26"/>
    </row>
    <row r="27" spans="1:32" ht="13.5" customHeight="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26"/>
      <c r="N27" s="26"/>
      <c r="O27" s="228"/>
      <c r="P27" s="52" t="s">
        <v>114</v>
      </c>
      <c r="Q27" s="118">
        <f>SUM(Q5:Q6,Q11,Q15:Q21)</f>
        <v>128</v>
      </c>
      <c r="R27" s="93">
        <f>(Q27*W9)+(Q14*V9)</f>
        <v>12918.500826749954</v>
      </c>
      <c r="S27" s="115"/>
      <c r="T27" s="115"/>
      <c r="U27" s="230" t="s">
        <v>80</v>
      </c>
      <c r="V27" s="230"/>
      <c r="W27" s="135">
        <f>W25/60</f>
        <v>11.16095733904973</v>
      </c>
      <c r="X27" s="141"/>
      <c r="Y27" s="26"/>
      <c r="Z27" s="26"/>
      <c r="AA27" s="26"/>
      <c r="AB27" s="26"/>
      <c r="AC27" s="26"/>
      <c r="AD27" s="26"/>
      <c r="AE27" s="26"/>
      <c r="AF27" s="26"/>
    </row>
    <row r="28" spans="1:32" ht="12" customHeight="1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26"/>
      <c r="N28" s="26"/>
      <c r="O28" s="55"/>
      <c r="P28" s="243" t="s">
        <v>82</v>
      </c>
      <c r="Q28" s="243"/>
      <c r="R28" s="230">
        <f>SUM(R23:R27)</f>
        <v>38700.161420579025</v>
      </c>
      <c r="S28" s="26"/>
      <c r="T28" s="26"/>
      <c r="U28" s="230" t="s">
        <v>79</v>
      </c>
      <c r="V28" s="230"/>
      <c r="W28" s="135">
        <f>W27/8</f>
        <v>1.3951196673812163</v>
      </c>
      <c r="X28" s="141"/>
      <c r="Y28" s="26"/>
      <c r="Z28" s="26"/>
      <c r="AA28" s="26"/>
      <c r="AB28" s="26"/>
      <c r="AC28" s="26"/>
      <c r="AD28" s="26"/>
      <c r="AE28" s="26"/>
      <c r="AF28" s="26"/>
    </row>
    <row r="29" spans="1:32">
      <c r="A29" s="56" t="s">
        <v>67</v>
      </c>
      <c r="B29" s="57">
        <v>77220</v>
      </c>
      <c r="C29" s="57">
        <v>40545</v>
      </c>
      <c r="D29" s="57">
        <v>882</v>
      </c>
      <c r="E29" s="57">
        <v>745</v>
      </c>
      <c r="F29" s="57">
        <v>25982</v>
      </c>
      <c r="G29" s="57">
        <v>568</v>
      </c>
      <c r="H29" s="57">
        <v>569</v>
      </c>
      <c r="I29" s="57">
        <v>277</v>
      </c>
      <c r="J29" s="57">
        <v>338</v>
      </c>
      <c r="K29" s="57">
        <v>82</v>
      </c>
      <c r="L29" s="57">
        <v>83</v>
      </c>
      <c r="M29" s="26"/>
      <c r="N29" s="26"/>
      <c r="O29" s="55"/>
      <c r="P29" s="243"/>
      <c r="Q29" s="243"/>
      <c r="R29" s="230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ht="2.25" customHeight="1">
      <c r="A30" s="54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26"/>
      <c r="N30" s="26"/>
      <c r="O30" s="55"/>
      <c r="P30" s="55"/>
      <c r="Q30" s="55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25.5">
      <c r="A31" s="59" t="s">
        <v>68</v>
      </c>
      <c r="B31" s="60">
        <v>53</v>
      </c>
      <c r="C31" s="60">
        <v>46</v>
      </c>
      <c r="D31" s="60">
        <v>50</v>
      </c>
      <c r="E31" s="60">
        <v>53</v>
      </c>
      <c r="F31" s="60">
        <v>42</v>
      </c>
      <c r="G31" s="60">
        <v>64</v>
      </c>
      <c r="H31" s="60">
        <v>25</v>
      </c>
      <c r="I31" s="60" t="s">
        <v>12</v>
      </c>
      <c r="J31" s="60" t="s">
        <v>12</v>
      </c>
      <c r="K31" s="60" t="s">
        <v>12</v>
      </c>
      <c r="L31" s="60" t="s">
        <v>12</v>
      </c>
      <c r="M31" s="26"/>
      <c r="N31" s="26"/>
      <c r="O31" s="55"/>
      <c r="P31" s="55"/>
      <c r="Q31" s="55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>
      <c r="A32" s="54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26"/>
      <c r="N32" s="26"/>
      <c r="O32" s="55"/>
      <c r="P32" s="55"/>
      <c r="Q32" s="55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94">
      <c r="A33" s="54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26"/>
      <c r="N33" s="26"/>
      <c r="O33" s="55"/>
      <c r="P33" s="55"/>
      <c r="Q33" s="55"/>
      <c r="R33" s="26"/>
      <c r="S33" s="26"/>
      <c r="T33" s="26"/>
      <c r="U33" s="26"/>
      <c r="V33" s="26"/>
      <c r="W33" s="26"/>
      <c r="X33" s="26"/>
      <c r="Y33" s="26"/>
      <c r="Z33" s="53"/>
      <c r="AA33" s="53"/>
      <c r="AB33" s="53"/>
      <c r="AC33" s="53"/>
      <c r="AD33" s="53"/>
      <c r="AE33" s="53"/>
      <c r="AF33" s="53"/>
    </row>
    <row r="34" spans="1:94" ht="15.75">
      <c r="A34" s="179" t="s">
        <v>61</v>
      </c>
      <c r="B34" s="179"/>
      <c r="C34" s="179"/>
      <c r="D34" s="179"/>
      <c r="E34" s="179"/>
      <c r="F34" s="179"/>
      <c r="G34" s="58"/>
      <c r="H34" s="229" t="s">
        <v>64</v>
      </c>
      <c r="I34" s="229"/>
      <c r="J34" s="229"/>
      <c r="K34" s="229"/>
      <c r="L34" s="58"/>
      <c r="M34" s="223" t="s">
        <v>62</v>
      </c>
      <c r="N34" s="223"/>
      <c r="O34" s="223"/>
      <c r="P34" s="223"/>
      <c r="Q34" s="55"/>
      <c r="R34" s="244" t="s">
        <v>63</v>
      </c>
      <c r="S34" s="244"/>
      <c r="T34" s="244"/>
      <c r="U34" s="26"/>
      <c r="V34" s="179"/>
      <c r="W34" s="179"/>
      <c r="X34" s="179"/>
      <c r="Y34" s="179"/>
      <c r="Z34" s="137"/>
      <c r="AA34" s="179"/>
      <c r="AB34" s="179"/>
      <c r="AC34" s="179"/>
      <c r="AD34" s="179"/>
      <c r="AE34" s="53"/>
      <c r="AF34" s="53"/>
    </row>
    <row r="35" spans="1:94" s="3" customFormat="1" ht="16.5" customHeight="1">
      <c r="A35" s="179"/>
      <c r="B35" s="179"/>
      <c r="C35" s="179"/>
      <c r="D35" s="179"/>
      <c r="E35" s="179"/>
      <c r="F35" s="179"/>
      <c r="G35" s="61"/>
      <c r="H35" s="229"/>
      <c r="I35" s="229"/>
      <c r="J35" s="229"/>
      <c r="K35" s="229"/>
      <c r="L35" s="61"/>
      <c r="M35" s="61"/>
      <c r="N35" s="61"/>
      <c r="O35" s="51"/>
      <c r="P35" s="53"/>
      <c r="Q35" s="53"/>
      <c r="R35" s="244"/>
      <c r="S35" s="244"/>
      <c r="T35" s="244"/>
      <c r="U35" s="61"/>
      <c r="V35" s="179"/>
      <c r="W35" s="179"/>
      <c r="X35" s="179"/>
      <c r="Y35" s="179"/>
      <c r="Z35" s="53"/>
      <c r="AA35" s="179"/>
      <c r="AB35" s="179"/>
      <c r="AC35" s="179"/>
      <c r="AD35" s="179"/>
      <c r="AE35" s="53"/>
      <c r="AF35" s="53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</row>
    <row r="37" spans="1:94" ht="41.25" customHeight="1" thickBot="1">
      <c r="A37" s="26"/>
      <c r="B37" s="185" t="s">
        <v>47</v>
      </c>
      <c r="C37" s="185"/>
      <c r="D37" s="185"/>
      <c r="E37" s="185"/>
      <c r="F37" s="185" t="s">
        <v>48</v>
      </c>
      <c r="G37" s="26"/>
      <c r="H37" s="186" t="s">
        <v>49</v>
      </c>
      <c r="I37" s="186"/>
      <c r="J37" s="18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</row>
    <row r="38" spans="1:94" ht="30" customHeight="1" thickTop="1">
      <c r="A38" s="26"/>
      <c r="B38" s="185"/>
      <c r="C38" s="185"/>
      <c r="D38" s="185"/>
      <c r="E38" s="185"/>
      <c r="F38" s="185"/>
      <c r="G38" s="20"/>
      <c r="H38" s="62" t="s">
        <v>112</v>
      </c>
      <c r="I38" s="62" t="s">
        <v>113</v>
      </c>
      <c r="J38" s="62" t="s">
        <v>114</v>
      </c>
      <c r="K38" s="187" t="s">
        <v>66</v>
      </c>
      <c r="L38" s="26"/>
      <c r="M38" s="188" t="s">
        <v>56</v>
      </c>
      <c r="N38" s="189"/>
      <c r="O38" s="190"/>
      <c r="P38" s="26"/>
      <c r="Q38" s="26"/>
      <c r="R38" s="26"/>
      <c r="S38" s="194" t="s">
        <v>51</v>
      </c>
      <c r="T38" s="195" t="s">
        <v>50</v>
      </c>
      <c r="U38" s="63"/>
      <c r="V38" s="107"/>
      <c r="W38" s="184"/>
      <c r="X38" s="184"/>
      <c r="Y38" s="184"/>
      <c r="Z38" s="107"/>
      <c r="AA38" s="184"/>
      <c r="AB38" s="184"/>
      <c r="AC38" s="184"/>
      <c r="AD38" s="107"/>
      <c r="AE38" s="53"/>
      <c r="AF38" s="53"/>
    </row>
    <row r="39" spans="1:94" ht="59.25" customHeight="1">
      <c r="A39" s="65" t="s">
        <v>13</v>
      </c>
      <c r="B39" s="192" t="s">
        <v>112</v>
      </c>
      <c r="C39" s="193"/>
      <c r="D39" s="246" t="s">
        <v>118</v>
      </c>
      <c r="E39" s="191"/>
      <c r="F39" s="185"/>
      <c r="G39" s="66"/>
      <c r="H39" s="67">
        <f>'Herramienta de software'!D9</f>
        <v>5</v>
      </c>
      <c r="I39" s="67">
        <f>'Herramienta de software'!E9</f>
        <v>5</v>
      </c>
      <c r="J39" s="67">
        <f>'Herramienta de software'!F9</f>
        <v>5</v>
      </c>
      <c r="K39" s="187"/>
      <c r="L39" s="61"/>
      <c r="M39" s="68" t="s">
        <v>112</v>
      </c>
      <c r="N39" s="68" t="s">
        <v>113</v>
      </c>
      <c r="O39" s="68" t="s">
        <v>114</v>
      </c>
      <c r="P39" s="69" t="s">
        <v>66</v>
      </c>
      <c r="Q39" s="26"/>
      <c r="R39" s="131" t="s">
        <v>13</v>
      </c>
      <c r="S39" s="194"/>
      <c r="T39" s="196"/>
      <c r="U39" s="63"/>
      <c r="V39" s="107"/>
      <c r="W39" s="108"/>
      <c r="X39" s="108"/>
      <c r="Y39" s="108"/>
      <c r="Z39" s="107"/>
      <c r="AA39" s="108"/>
      <c r="AB39" s="108"/>
      <c r="AC39" s="108"/>
      <c r="AD39" s="107"/>
      <c r="AE39" s="53"/>
      <c r="AF39" s="53"/>
    </row>
    <row r="40" spans="1:94">
      <c r="A40" s="70" t="s">
        <v>104</v>
      </c>
      <c r="B40" s="201" t="s">
        <v>12</v>
      </c>
      <c r="C40" s="201"/>
      <c r="D40" s="201">
        <v>18</v>
      </c>
      <c r="E40" s="201"/>
      <c r="F40" s="71">
        <v>10.25</v>
      </c>
      <c r="G40" s="72"/>
      <c r="H40" s="73" t="s">
        <v>12</v>
      </c>
      <c r="I40" s="73">
        <f>(I39*D40)/100</f>
        <v>0.9</v>
      </c>
      <c r="J40" s="73">
        <f>(J39*D40)/100</f>
        <v>0.9</v>
      </c>
      <c r="K40" s="73">
        <f>SUM(H40:J40)</f>
        <v>1.8</v>
      </c>
      <c r="L40" s="61"/>
      <c r="M40" s="73" t="s">
        <v>12</v>
      </c>
      <c r="N40" s="73">
        <f>I40+(I40*F40)/100</f>
        <v>0.99225000000000008</v>
      </c>
      <c r="O40" s="73">
        <f>J40+(J40*F40)/100</f>
        <v>0.99225000000000008</v>
      </c>
      <c r="P40" s="74">
        <f>SUM(M40:O40)</f>
        <v>1.9845000000000002</v>
      </c>
      <c r="Q40" s="26"/>
      <c r="R40" s="75" t="s">
        <v>104</v>
      </c>
      <c r="S40" s="121">
        <f>P40*B29</f>
        <v>153243.09000000003</v>
      </c>
      <c r="T40" s="126">
        <f>K40*B31</f>
        <v>95.4</v>
      </c>
      <c r="U40" s="64"/>
      <c r="V40" s="107"/>
      <c r="W40" s="107"/>
      <c r="X40" s="107"/>
      <c r="Y40" s="107"/>
      <c r="Z40" s="107"/>
      <c r="AA40" s="107"/>
      <c r="AB40" s="107"/>
      <c r="AC40" s="107"/>
      <c r="AD40" s="107"/>
      <c r="AE40" s="53"/>
      <c r="AF40" s="53"/>
    </row>
    <row r="41" spans="1:94">
      <c r="A41" s="76" t="s">
        <v>100</v>
      </c>
      <c r="B41" s="203" t="s">
        <v>12</v>
      </c>
      <c r="C41" s="203"/>
      <c r="D41" s="203">
        <v>19</v>
      </c>
      <c r="E41" s="203"/>
      <c r="F41" s="31">
        <v>12.5</v>
      </c>
      <c r="G41" s="72"/>
      <c r="H41" s="77" t="s">
        <v>12</v>
      </c>
      <c r="I41" s="77">
        <f>(I39*D41)/100</f>
        <v>0.95</v>
      </c>
      <c r="J41" s="77">
        <f>(J39*D41)/100</f>
        <v>0.95</v>
      </c>
      <c r="K41" s="73">
        <f t="shared" ref="K41:K54" si="2">SUM(H41:J41)</f>
        <v>1.9</v>
      </c>
      <c r="L41" s="61"/>
      <c r="M41" s="77" t="s">
        <v>12</v>
      </c>
      <c r="N41" s="77">
        <f>I41+(I41*F41)/100</f>
        <v>1.0687499999999999</v>
      </c>
      <c r="O41" s="77">
        <f>J41+(J41*F41)/100</f>
        <v>1.0687499999999999</v>
      </c>
      <c r="P41" s="74">
        <f t="shared" ref="P41:P46" si="3">SUM(M41:O41)</f>
        <v>2.1374999999999997</v>
      </c>
      <c r="Q41" s="26"/>
      <c r="R41" s="78" t="s">
        <v>100</v>
      </c>
      <c r="S41" s="122">
        <f>P41*C29</f>
        <v>86664.937499999985</v>
      </c>
      <c r="T41" s="127">
        <f>K41*C31</f>
        <v>87.399999999999991</v>
      </c>
      <c r="U41" s="64"/>
      <c r="V41" s="107"/>
      <c r="W41" s="107"/>
      <c r="X41" s="107"/>
      <c r="Y41" s="107"/>
      <c r="Z41" s="107"/>
      <c r="AA41" s="107"/>
      <c r="AB41" s="107"/>
      <c r="AC41" s="107"/>
      <c r="AD41" s="107"/>
      <c r="AE41" s="53"/>
      <c r="AF41" s="53"/>
    </row>
    <row r="42" spans="1:94">
      <c r="A42" s="70" t="s">
        <v>102</v>
      </c>
      <c r="B42" s="201">
        <v>19</v>
      </c>
      <c r="C42" s="201"/>
      <c r="D42" s="201">
        <v>16</v>
      </c>
      <c r="E42" s="201"/>
      <c r="F42" s="71">
        <v>8.85</v>
      </c>
      <c r="G42" s="72"/>
      <c r="H42" s="73">
        <f>(H39*B42)/100</f>
        <v>0.95</v>
      </c>
      <c r="I42" s="73">
        <f>(I39*D42)/100</f>
        <v>0.8</v>
      </c>
      <c r="J42" s="73">
        <f>(J39*D42)/100</f>
        <v>0.8</v>
      </c>
      <c r="K42" s="73">
        <f t="shared" si="2"/>
        <v>2.5499999999999998</v>
      </c>
      <c r="L42" s="61"/>
      <c r="M42" s="73">
        <f>H42+(H42*F42)/100</f>
        <v>1.0340749999999999</v>
      </c>
      <c r="N42" s="73">
        <f>I42+(I42*F42)/100</f>
        <v>0.87080000000000002</v>
      </c>
      <c r="O42" s="73">
        <f>J42+(J42*F42)/100</f>
        <v>0.87080000000000002</v>
      </c>
      <c r="P42" s="74">
        <f t="shared" si="3"/>
        <v>2.7756749999999997</v>
      </c>
      <c r="Q42" s="26"/>
      <c r="R42" s="75" t="s">
        <v>102</v>
      </c>
      <c r="S42" s="121">
        <f>P42*D29</f>
        <v>2448.1453499999998</v>
      </c>
      <c r="T42" s="126">
        <f>K42*D31</f>
        <v>127.49999999999999</v>
      </c>
      <c r="U42" s="64"/>
      <c r="V42" s="107"/>
      <c r="W42" s="107"/>
      <c r="X42" s="107"/>
      <c r="Y42" s="107"/>
      <c r="Z42" s="107"/>
      <c r="AA42" s="107"/>
      <c r="AB42" s="107"/>
      <c r="AC42" s="107"/>
      <c r="AD42" s="107"/>
      <c r="AE42" s="53"/>
      <c r="AF42" s="53"/>
    </row>
    <row r="43" spans="1:94">
      <c r="A43" s="76" t="s">
        <v>103</v>
      </c>
      <c r="B43" s="203">
        <v>19</v>
      </c>
      <c r="C43" s="203"/>
      <c r="D43" s="203">
        <v>16</v>
      </c>
      <c r="E43" s="203"/>
      <c r="F43" s="31">
        <v>33.14</v>
      </c>
      <c r="G43" s="72"/>
      <c r="H43" s="77">
        <f>(H39*B43)/100</f>
        <v>0.95</v>
      </c>
      <c r="I43" s="77">
        <f>I42</f>
        <v>0.8</v>
      </c>
      <c r="J43" s="77">
        <f>J42</f>
        <v>0.8</v>
      </c>
      <c r="K43" s="73">
        <f t="shared" si="2"/>
        <v>2.5499999999999998</v>
      </c>
      <c r="L43" s="61"/>
      <c r="M43" s="77">
        <f>H43+(H43*F43)/100</f>
        <v>1.2648299999999999</v>
      </c>
      <c r="N43" s="77">
        <f>I43+(I43*F43)/100</f>
        <v>1.0651200000000001</v>
      </c>
      <c r="O43" s="77">
        <f>J43+(J43*F43)/100</f>
        <v>1.0651200000000001</v>
      </c>
      <c r="P43" s="74">
        <f t="shared" si="3"/>
        <v>3.3950700000000005</v>
      </c>
      <c r="Q43" s="26"/>
      <c r="R43" s="78" t="s">
        <v>103</v>
      </c>
      <c r="S43" s="122">
        <f>P43*E29</f>
        <v>2529.3271500000005</v>
      </c>
      <c r="T43" s="127">
        <f>K43*E31</f>
        <v>135.14999999999998</v>
      </c>
      <c r="U43" s="64"/>
      <c r="V43" s="107"/>
      <c r="W43" s="107"/>
      <c r="X43" s="107"/>
      <c r="Y43" s="107"/>
      <c r="Z43" s="107"/>
      <c r="AA43" s="107"/>
      <c r="AB43" s="107"/>
      <c r="AC43" s="107"/>
      <c r="AD43" s="107"/>
      <c r="AE43" s="53"/>
      <c r="AF43" s="53"/>
    </row>
    <row r="44" spans="1:94">
      <c r="A44" s="70" t="s">
        <v>111</v>
      </c>
      <c r="B44" s="201">
        <v>19</v>
      </c>
      <c r="C44" s="201"/>
      <c r="D44" s="201">
        <v>16</v>
      </c>
      <c r="E44" s="201"/>
      <c r="F44" s="71">
        <v>19.25</v>
      </c>
      <c r="G44" s="72"/>
      <c r="H44" s="73">
        <f>(H39*B44)/100</f>
        <v>0.95</v>
      </c>
      <c r="I44" s="73">
        <f>I42</f>
        <v>0.8</v>
      </c>
      <c r="J44" s="73">
        <f>J42</f>
        <v>0.8</v>
      </c>
      <c r="K44" s="73">
        <f t="shared" si="2"/>
        <v>2.5499999999999998</v>
      </c>
      <c r="L44" s="61"/>
      <c r="M44" s="73">
        <f>H44+(H44*F44)/100</f>
        <v>1.1328749999999999</v>
      </c>
      <c r="N44" s="73">
        <f>I44+(I44*F44)/100</f>
        <v>0.95400000000000007</v>
      </c>
      <c r="O44" s="73">
        <f>J44+(J44*F44)/100</f>
        <v>0.95400000000000007</v>
      </c>
      <c r="P44" s="74">
        <f t="shared" si="3"/>
        <v>3.0408750000000002</v>
      </c>
      <c r="Q44" s="26"/>
      <c r="R44" s="75" t="s">
        <v>111</v>
      </c>
      <c r="S44" s="121">
        <f>P44*F29</f>
        <v>79008.014250000007</v>
      </c>
      <c r="T44" s="126">
        <f>K44*F31</f>
        <v>107.1</v>
      </c>
      <c r="U44" s="64"/>
      <c r="V44" s="107"/>
      <c r="W44" s="107"/>
      <c r="X44" s="107"/>
      <c r="Y44" s="107"/>
      <c r="Z44" s="107"/>
      <c r="AA44" s="107"/>
      <c r="AB44" s="107"/>
      <c r="AC44" s="107"/>
      <c r="AD44" s="107"/>
      <c r="AE44" s="53"/>
      <c r="AF44" s="53"/>
    </row>
    <row r="45" spans="1:94">
      <c r="A45" s="79" t="s">
        <v>110</v>
      </c>
      <c r="B45" s="202">
        <v>8</v>
      </c>
      <c r="C45" s="202"/>
      <c r="D45" s="202" t="s">
        <v>12</v>
      </c>
      <c r="E45" s="202"/>
      <c r="F45" s="42">
        <v>5.81</v>
      </c>
      <c r="G45" s="72"/>
      <c r="H45" s="77">
        <f>(H39*B45)/100</f>
        <v>0.4</v>
      </c>
      <c r="I45" s="77" t="s">
        <v>12</v>
      </c>
      <c r="J45" s="77" t="s">
        <v>12</v>
      </c>
      <c r="K45" s="73">
        <f t="shared" si="2"/>
        <v>0.4</v>
      </c>
      <c r="L45" s="61"/>
      <c r="M45" s="77">
        <f>H45+(H45*F45)/100</f>
        <v>0.42324000000000001</v>
      </c>
      <c r="N45" s="77" t="s">
        <v>12</v>
      </c>
      <c r="O45" s="77" t="s">
        <v>12</v>
      </c>
      <c r="P45" s="74">
        <f t="shared" si="3"/>
        <v>0.42324000000000001</v>
      </c>
      <c r="Q45" s="26"/>
      <c r="R45" s="80" t="s">
        <v>110</v>
      </c>
      <c r="S45" s="122">
        <f>P45*G29</f>
        <v>240.40031999999999</v>
      </c>
      <c r="T45" s="127">
        <f>K45*G31</f>
        <v>25.6</v>
      </c>
      <c r="U45" s="64"/>
      <c r="V45" s="107"/>
      <c r="W45" s="107"/>
      <c r="X45" s="107"/>
      <c r="Y45" s="107"/>
      <c r="Z45" s="107"/>
      <c r="AA45" s="107"/>
      <c r="AB45" s="107"/>
      <c r="AC45" s="107"/>
      <c r="AD45" s="107"/>
      <c r="AE45" s="53"/>
      <c r="AF45" s="53"/>
    </row>
    <row r="46" spans="1:94">
      <c r="A46" s="70" t="s">
        <v>99</v>
      </c>
      <c r="B46" s="201">
        <v>8</v>
      </c>
      <c r="C46" s="201"/>
      <c r="D46" s="201">
        <v>7</v>
      </c>
      <c r="E46" s="201"/>
      <c r="F46" s="71">
        <v>1.76</v>
      </c>
      <c r="G46" s="72"/>
      <c r="H46" s="73">
        <f>(H39*B46)/100</f>
        <v>0.4</v>
      </c>
      <c r="I46" s="73">
        <f>(I39*D46)/100</f>
        <v>0.35</v>
      </c>
      <c r="J46" s="73">
        <f>(J39*D46)/100</f>
        <v>0.35</v>
      </c>
      <c r="K46" s="73">
        <f t="shared" si="2"/>
        <v>1.1000000000000001</v>
      </c>
      <c r="L46" s="61"/>
      <c r="M46" s="73">
        <f>H46+(H46*F46)/100</f>
        <v>0.40704000000000001</v>
      </c>
      <c r="N46" s="73">
        <f>I46+(I46*F46)/100</f>
        <v>0.35615999999999998</v>
      </c>
      <c r="O46" s="73">
        <f>J46+(J46*F46)/100</f>
        <v>0.35615999999999998</v>
      </c>
      <c r="P46" s="74">
        <f t="shared" si="3"/>
        <v>1.1193599999999999</v>
      </c>
      <c r="Q46" s="26"/>
      <c r="R46" s="75" t="s">
        <v>99</v>
      </c>
      <c r="S46" s="121">
        <f>P46*H29</f>
        <v>636.91584</v>
      </c>
      <c r="T46" s="126">
        <f>K46*H31</f>
        <v>27.500000000000004</v>
      </c>
      <c r="U46" s="64"/>
      <c r="V46" s="107"/>
      <c r="W46" s="107"/>
      <c r="X46" s="107"/>
      <c r="Y46" s="107"/>
      <c r="Z46" s="107"/>
      <c r="AA46" s="107"/>
      <c r="AB46" s="107"/>
      <c r="AC46" s="107"/>
      <c r="AD46" s="107"/>
      <c r="AE46" s="53"/>
      <c r="AF46" s="53"/>
    </row>
    <row r="47" spans="1:94">
      <c r="A47" s="79" t="s">
        <v>105</v>
      </c>
      <c r="B47" s="202" t="s">
        <v>12</v>
      </c>
      <c r="C47" s="202"/>
      <c r="D47" s="202">
        <v>7</v>
      </c>
      <c r="E47" s="202"/>
      <c r="F47" s="79" t="s">
        <v>12</v>
      </c>
      <c r="G47" s="72"/>
      <c r="H47" s="77" t="s">
        <v>12</v>
      </c>
      <c r="I47" s="77">
        <f>I46</f>
        <v>0.35</v>
      </c>
      <c r="J47" s="77">
        <f>J46</f>
        <v>0.35</v>
      </c>
      <c r="K47" s="73">
        <f t="shared" si="2"/>
        <v>0.7</v>
      </c>
      <c r="L47" s="81"/>
      <c r="M47" s="82"/>
      <c r="N47" s="82"/>
      <c r="O47" s="26"/>
      <c r="P47" s="26"/>
      <c r="Q47" s="26"/>
      <c r="R47" s="80" t="s">
        <v>105</v>
      </c>
      <c r="S47" s="122">
        <f>IF(K47=0,0, I29)</f>
        <v>277</v>
      </c>
      <c r="T47" s="127">
        <f>S47</f>
        <v>277</v>
      </c>
      <c r="U47" s="64"/>
      <c r="V47" s="107"/>
      <c r="W47" s="107"/>
      <c r="X47" s="107"/>
      <c r="Y47" s="107"/>
      <c r="Z47" s="107"/>
      <c r="AA47" s="107"/>
      <c r="AB47" s="107"/>
      <c r="AC47" s="107"/>
      <c r="AD47" s="107"/>
      <c r="AE47" s="53"/>
      <c r="AF47" s="53"/>
    </row>
    <row r="48" spans="1:94">
      <c r="A48" s="70" t="s">
        <v>107</v>
      </c>
      <c r="B48" s="201">
        <v>6</v>
      </c>
      <c r="C48" s="201"/>
      <c r="D48" s="201" t="s">
        <v>12</v>
      </c>
      <c r="E48" s="201"/>
      <c r="F48" s="70" t="s">
        <v>12</v>
      </c>
      <c r="G48" s="83"/>
      <c r="H48" s="73">
        <f>(H39*B48)/100</f>
        <v>0.3</v>
      </c>
      <c r="I48" s="73" t="s">
        <v>12</v>
      </c>
      <c r="J48" s="73" t="s">
        <v>12</v>
      </c>
      <c r="K48" s="73">
        <f t="shared" si="2"/>
        <v>0.3</v>
      </c>
      <c r="L48" s="81"/>
      <c r="M48" s="82"/>
      <c r="N48" s="82"/>
      <c r="O48" s="26"/>
      <c r="P48" s="26"/>
      <c r="Q48" s="26"/>
      <c r="R48" s="75" t="s">
        <v>107</v>
      </c>
      <c r="S48" s="121">
        <f>IF('Herramienta de software'!D7&lt;=0,0, J29)</f>
        <v>338</v>
      </c>
      <c r="T48" s="126">
        <f t="shared" ref="T48:T50" si="4">S48</f>
        <v>338</v>
      </c>
      <c r="U48" s="64"/>
      <c r="V48" s="107"/>
      <c r="W48" s="107"/>
      <c r="X48" s="107"/>
      <c r="Y48" s="107"/>
      <c r="Z48" s="107"/>
      <c r="AA48" s="107"/>
      <c r="AB48" s="107"/>
      <c r="AC48" s="107"/>
      <c r="AD48" s="107"/>
      <c r="AE48" s="53"/>
      <c r="AF48" s="53"/>
    </row>
    <row r="49" spans="1:32" ht="15" customHeight="1">
      <c r="A49" s="76" t="s">
        <v>106</v>
      </c>
      <c r="B49" s="203">
        <v>16</v>
      </c>
      <c r="C49" s="203"/>
      <c r="D49" s="203" t="s">
        <v>12</v>
      </c>
      <c r="E49" s="203"/>
      <c r="F49" s="76" t="s">
        <v>12</v>
      </c>
      <c r="G49" s="72"/>
      <c r="H49" s="77">
        <f>(H39*B49)/100</f>
        <v>0.8</v>
      </c>
      <c r="I49" s="84" t="s">
        <v>12</v>
      </c>
      <c r="J49" s="84" t="s">
        <v>12</v>
      </c>
      <c r="K49" s="73">
        <f t="shared" si="2"/>
        <v>0.8</v>
      </c>
      <c r="L49" s="85"/>
      <c r="M49" s="26"/>
      <c r="N49" s="26"/>
      <c r="O49" s="26"/>
      <c r="P49" s="26"/>
      <c r="Q49" s="26"/>
      <c r="R49" s="78" t="s">
        <v>106</v>
      </c>
      <c r="S49" s="122">
        <f>IF('Herramienta de software'!D7&lt;=0,0,K29)</f>
        <v>82</v>
      </c>
      <c r="T49" s="127">
        <f t="shared" si="4"/>
        <v>82</v>
      </c>
      <c r="U49" s="64"/>
      <c r="V49" s="107"/>
      <c r="W49" s="107"/>
      <c r="X49" s="107"/>
      <c r="Y49" s="107"/>
      <c r="Z49" s="107"/>
      <c r="AA49" s="107"/>
      <c r="AB49" s="107"/>
      <c r="AC49" s="107"/>
      <c r="AD49" s="107"/>
      <c r="AE49" s="53"/>
      <c r="AF49" s="53"/>
    </row>
    <row r="50" spans="1:32" ht="15" customHeight="1">
      <c r="A50" s="70" t="s">
        <v>98</v>
      </c>
      <c r="B50" s="201">
        <v>5</v>
      </c>
      <c r="C50" s="201"/>
      <c r="D50" s="201" t="s">
        <v>12</v>
      </c>
      <c r="E50" s="201"/>
      <c r="F50" s="70" t="s">
        <v>12</v>
      </c>
      <c r="G50" s="72"/>
      <c r="H50" s="73">
        <f>(H39*B50)/100</f>
        <v>0.25</v>
      </c>
      <c r="I50" s="86" t="s">
        <v>12</v>
      </c>
      <c r="J50" s="86" t="s">
        <v>12</v>
      </c>
      <c r="K50" s="73">
        <f t="shared" si="2"/>
        <v>0.25</v>
      </c>
      <c r="L50" s="85"/>
      <c r="M50" s="26"/>
      <c r="N50" s="26"/>
      <c r="O50" s="26"/>
      <c r="P50" s="26"/>
      <c r="Q50" s="26"/>
      <c r="R50" s="75" t="s">
        <v>98</v>
      </c>
      <c r="S50" s="121">
        <f>IF('Herramienta de software'!D7&lt;=0,0,L29)</f>
        <v>83</v>
      </c>
      <c r="T50" s="126">
        <f t="shared" si="4"/>
        <v>83</v>
      </c>
      <c r="U50" s="64"/>
      <c r="V50" s="107"/>
      <c r="W50" s="107"/>
      <c r="X50" s="107"/>
      <c r="Y50" s="107"/>
      <c r="Z50" s="107"/>
      <c r="AA50" s="107"/>
      <c r="AB50" s="107"/>
      <c r="AC50" s="107"/>
      <c r="AD50" s="107"/>
      <c r="AE50" s="53"/>
      <c r="AF50" s="53"/>
    </row>
    <row r="51" spans="1:32">
      <c r="A51" s="87" t="s">
        <v>109</v>
      </c>
      <c r="B51" s="200" t="s">
        <v>12</v>
      </c>
      <c r="C51" s="200"/>
      <c r="D51" s="197">
        <v>0.1</v>
      </c>
      <c r="E51" s="197"/>
      <c r="F51" s="87" t="s">
        <v>12</v>
      </c>
      <c r="G51" s="53"/>
      <c r="H51" s="88" t="s">
        <v>12</v>
      </c>
      <c r="I51" s="88">
        <f>(I39*D51)/100</f>
        <v>5.0000000000000001E-3</v>
      </c>
      <c r="J51" s="88">
        <f>(J39*D51)/100</f>
        <v>5.0000000000000001E-3</v>
      </c>
      <c r="K51" s="73">
        <f t="shared" si="2"/>
        <v>0.01</v>
      </c>
      <c r="L51" s="85"/>
      <c r="M51" s="26"/>
      <c r="N51" s="26"/>
      <c r="O51" s="26"/>
      <c r="P51" s="26"/>
      <c r="Q51" s="26"/>
      <c r="R51" s="78" t="s">
        <v>109</v>
      </c>
      <c r="S51" s="122" t="s">
        <v>12</v>
      </c>
      <c r="T51" s="127">
        <f>K51*Q7</f>
        <v>13.1</v>
      </c>
      <c r="U51" s="64"/>
      <c r="V51" s="184"/>
      <c r="W51" s="180"/>
      <c r="X51" s="180"/>
      <c r="Y51" s="180"/>
      <c r="Z51" s="107"/>
      <c r="AA51" s="107"/>
      <c r="AB51" s="107"/>
      <c r="AC51" s="107"/>
      <c r="AD51" s="107"/>
      <c r="AE51" s="53"/>
      <c r="AF51" s="53"/>
    </row>
    <row r="52" spans="1:32" ht="24.75" customHeight="1">
      <c r="A52" s="70" t="s">
        <v>108</v>
      </c>
      <c r="B52" s="198" t="s">
        <v>12</v>
      </c>
      <c r="C52" s="198"/>
      <c r="D52" s="198">
        <v>0.1</v>
      </c>
      <c r="E52" s="198"/>
      <c r="F52" s="70" t="s">
        <v>12</v>
      </c>
      <c r="G52" s="61"/>
      <c r="H52" s="89" t="s">
        <v>12</v>
      </c>
      <c r="I52" s="89">
        <f>I51</f>
        <v>5.0000000000000001E-3</v>
      </c>
      <c r="J52" s="89">
        <f>J51</f>
        <v>5.0000000000000001E-3</v>
      </c>
      <c r="K52" s="73">
        <f t="shared" si="2"/>
        <v>0.01</v>
      </c>
      <c r="L52" s="90"/>
      <c r="M52" s="26"/>
      <c r="N52" s="26"/>
      <c r="O52" s="26"/>
      <c r="P52" s="26"/>
      <c r="Q52" s="26"/>
      <c r="R52" s="91" t="s">
        <v>108</v>
      </c>
      <c r="S52" s="121" t="s">
        <v>12</v>
      </c>
      <c r="T52" s="126">
        <f>K52*Q8</f>
        <v>17.330000000000002</v>
      </c>
      <c r="U52" s="64"/>
      <c r="V52" s="184"/>
      <c r="W52" s="180"/>
      <c r="X52" s="180"/>
      <c r="Y52" s="180"/>
      <c r="Z52" s="107"/>
      <c r="AA52" s="107"/>
      <c r="AB52" s="107"/>
      <c r="AC52" s="107"/>
      <c r="AD52" s="107"/>
      <c r="AE52" s="53"/>
      <c r="AF52" s="53"/>
    </row>
    <row r="53" spans="1:32">
      <c r="A53" s="87" t="s">
        <v>101</v>
      </c>
      <c r="B53" s="197" t="s">
        <v>12</v>
      </c>
      <c r="C53" s="197"/>
      <c r="D53" s="197">
        <v>0.1</v>
      </c>
      <c r="E53" s="197"/>
      <c r="F53" s="87" t="s">
        <v>12</v>
      </c>
      <c r="G53" s="61"/>
      <c r="H53" s="88" t="s">
        <v>12</v>
      </c>
      <c r="I53" s="88" t="s">
        <v>12</v>
      </c>
      <c r="J53" s="88">
        <f>J51</f>
        <v>5.0000000000000001E-3</v>
      </c>
      <c r="K53" s="73">
        <f t="shared" si="2"/>
        <v>5.0000000000000001E-3</v>
      </c>
      <c r="L53" s="90"/>
      <c r="M53" s="26"/>
      <c r="N53" s="26"/>
      <c r="O53" s="26"/>
      <c r="P53" s="26"/>
      <c r="Q53" s="26"/>
      <c r="R53" s="78" t="s">
        <v>101</v>
      </c>
      <c r="S53" s="122" t="s">
        <v>12</v>
      </c>
      <c r="T53" s="127">
        <f>K53*Q9</f>
        <v>13.305</v>
      </c>
      <c r="U53" s="64"/>
      <c r="V53" s="107"/>
      <c r="W53" s="107"/>
      <c r="X53" s="107"/>
      <c r="Y53" s="107"/>
      <c r="Z53" s="107"/>
      <c r="AA53" s="107"/>
      <c r="AB53" s="107"/>
      <c r="AC53" s="107"/>
      <c r="AD53" s="107"/>
      <c r="AE53" s="53"/>
      <c r="AF53" s="53"/>
    </row>
    <row r="54" spans="1:32">
      <c r="A54" s="70" t="s">
        <v>97</v>
      </c>
      <c r="B54" s="198" t="s">
        <v>12</v>
      </c>
      <c r="C54" s="198"/>
      <c r="D54" s="198">
        <v>1</v>
      </c>
      <c r="E54" s="198"/>
      <c r="F54" s="70" t="s">
        <v>12</v>
      </c>
      <c r="G54" s="61"/>
      <c r="H54" s="89" t="s">
        <v>12</v>
      </c>
      <c r="I54" s="89">
        <f>(I39*D54)/100</f>
        <v>0.05</v>
      </c>
      <c r="J54" s="89">
        <f>(J39*D54)/100</f>
        <v>0.05</v>
      </c>
      <c r="K54" s="73">
        <f t="shared" si="2"/>
        <v>0.1</v>
      </c>
      <c r="L54" s="90"/>
      <c r="M54" s="26"/>
      <c r="N54" s="26"/>
      <c r="O54" s="26"/>
      <c r="P54" s="26"/>
      <c r="Q54" s="26"/>
      <c r="R54" s="106" t="s">
        <v>97</v>
      </c>
      <c r="S54" s="123" t="s">
        <v>12</v>
      </c>
      <c r="T54" s="126">
        <f>K54*Q10</f>
        <v>49.900000000000006</v>
      </c>
      <c r="U54" s="64"/>
      <c r="V54" s="109"/>
      <c r="W54" s="110"/>
      <c r="X54" s="110"/>
      <c r="Y54" s="110"/>
      <c r="Z54" s="107"/>
      <c r="AA54" s="107"/>
      <c r="AB54" s="107"/>
      <c r="AC54" s="107"/>
      <c r="AD54" s="107"/>
      <c r="AE54" s="53"/>
      <c r="AF54" s="53"/>
    </row>
    <row r="55" spans="1:32" ht="15" customHeight="1">
      <c r="A55" s="26"/>
      <c r="B55" s="26"/>
      <c r="C55" s="26"/>
      <c r="D55" s="26"/>
      <c r="E55" s="26"/>
      <c r="F55" s="26"/>
      <c r="G55" s="61"/>
      <c r="H55" s="26"/>
      <c r="I55" s="26"/>
      <c r="J55" s="26"/>
      <c r="K55" s="26"/>
      <c r="L55" s="26"/>
      <c r="M55" s="26"/>
      <c r="N55" s="26"/>
      <c r="O55" s="26"/>
      <c r="P55" s="26"/>
      <c r="Q55" s="239" t="s">
        <v>72</v>
      </c>
      <c r="R55" s="111" t="s">
        <v>73</v>
      </c>
      <c r="S55" s="124">
        <f>SUM(S40:S50)</f>
        <v>325550.83041</v>
      </c>
      <c r="T55" s="128">
        <f>SUM(T40:T54)</f>
        <v>1479.2850000000001</v>
      </c>
      <c r="U55" s="241" t="s">
        <v>94</v>
      </c>
      <c r="V55" s="242"/>
      <c r="W55" s="110"/>
      <c r="X55" s="110"/>
      <c r="Y55" s="110"/>
      <c r="Z55" s="107"/>
      <c r="AA55" s="107"/>
      <c r="AB55" s="107"/>
      <c r="AC55" s="107"/>
      <c r="AD55" s="107"/>
      <c r="AE55" s="53"/>
      <c r="AF55" s="53"/>
    </row>
    <row r="56" spans="1:32">
      <c r="A56" s="26"/>
      <c r="B56" s="26"/>
      <c r="C56" s="26"/>
      <c r="D56" s="26"/>
      <c r="E56" s="26"/>
      <c r="F56" s="26"/>
      <c r="G56" s="61"/>
      <c r="H56" s="26"/>
      <c r="I56" s="26"/>
      <c r="J56" s="26"/>
      <c r="K56" s="26"/>
      <c r="L56" s="26"/>
      <c r="M56" s="26"/>
      <c r="N56" s="26"/>
      <c r="O56" s="26"/>
      <c r="P56" s="26"/>
      <c r="Q56" s="239"/>
      <c r="R56" s="112" t="s">
        <v>52</v>
      </c>
      <c r="S56" s="125">
        <f>S55/60</f>
        <v>5425.8471735000003</v>
      </c>
      <c r="T56" s="129">
        <f>T55/60</f>
        <v>24.65475</v>
      </c>
      <c r="U56" s="241"/>
      <c r="V56" s="242"/>
      <c r="W56" s="110"/>
      <c r="X56" s="110"/>
      <c r="Y56" s="110"/>
      <c r="Z56" s="199"/>
      <c r="AA56" s="180"/>
      <c r="AB56" s="180"/>
      <c r="AC56" s="180"/>
      <c r="AD56" s="107"/>
      <c r="AE56" s="53"/>
      <c r="AF56" s="53"/>
    </row>
    <row r="57" spans="1:32" ht="17.25" customHeight="1">
      <c r="A57" s="26"/>
      <c r="B57" s="26"/>
      <c r="C57" s="26"/>
      <c r="D57" s="26"/>
      <c r="E57" s="26"/>
      <c r="F57" s="26"/>
      <c r="G57" s="61"/>
      <c r="H57" s="26"/>
      <c r="I57" s="26"/>
      <c r="J57" s="26"/>
      <c r="K57" s="26"/>
      <c r="L57" s="26"/>
      <c r="M57" s="26"/>
      <c r="N57" s="26"/>
      <c r="O57" s="26"/>
      <c r="P57" s="26"/>
      <c r="Q57" s="239"/>
      <c r="R57" s="113" t="s">
        <v>53</v>
      </c>
      <c r="S57" s="124">
        <f>S56/60</f>
        <v>90.430786225000006</v>
      </c>
      <c r="T57" s="128">
        <f>T56/60</f>
        <v>0.41091250000000001</v>
      </c>
      <c r="U57" s="241"/>
      <c r="V57" s="242"/>
      <c r="W57" s="64"/>
      <c r="X57" s="64"/>
      <c r="Y57" s="64"/>
      <c r="Z57" s="199"/>
      <c r="AA57" s="180"/>
      <c r="AB57" s="180"/>
      <c r="AC57" s="180"/>
      <c r="AD57" s="107"/>
      <c r="AE57" s="53"/>
      <c r="AF57" s="53"/>
    </row>
    <row r="58" spans="1:32" ht="15.75" thickBo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39"/>
      <c r="R58" s="112" t="s">
        <v>74</v>
      </c>
      <c r="S58" s="125">
        <f>S57/8</f>
        <v>11.303848278125001</v>
      </c>
      <c r="T58" s="130">
        <f>T57/8</f>
        <v>5.1364062500000002E-2</v>
      </c>
      <c r="U58" s="241"/>
      <c r="V58" s="242"/>
      <c r="W58" s="64"/>
      <c r="X58" s="64"/>
      <c r="Y58" s="64"/>
      <c r="Z58" s="107"/>
      <c r="AA58" s="107"/>
      <c r="AB58" s="107"/>
      <c r="AC58" s="107"/>
      <c r="AD58" s="107"/>
      <c r="AE58" s="53"/>
      <c r="AF58" s="53"/>
    </row>
    <row r="59" spans="1:32" ht="15.75" thickTop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64"/>
      <c r="T59" s="64"/>
      <c r="U59" s="64"/>
      <c r="V59" s="64"/>
      <c r="W59" s="64"/>
      <c r="X59" s="64"/>
      <c r="Y59" s="64"/>
      <c r="Z59" s="184"/>
      <c r="AA59" s="180"/>
      <c r="AB59" s="180"/>
      <c r="AC59" s="180"/>
      <c r="AD59" s="219"/>
      <c r="AE59" s="219"/>
      <c r="AF59" s="219"/>
    </row>
    <row r="60" spans="1:32" ht="20.2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64"/>
      <c r="T60" s="64"/>
      <c r="U60" s="64"/>
      <c r="V60" s="64"/>
      <c r="W60" s="64"/>
      <c r="X60" s="64"/>
      <c r="Y60" s="64"/>
      <c r="Z60" s="184"/>
      <c r="AA60" s="180"/>
      <c r="AB60" s="180"/>
      <c r="AC60" s="180"/>
      <c r="AD60" s="219"/>
      <c r="AE60" s="219"/>
      <c r="AF60" s="219"/>
    </row>
    <row r="61" spans="1:3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64"/>
      <c r="T61" s="64"/>
      <c r="U61" s="64"/>
      <c r="V61" s="64"/>
      <c r="W61" s="64"/>
      <c r="X61" s="64"/>
      <c r="Y61" s="64"/>
      <c r="Z61" s="107"/>
      <c r="AA61" s="107"/>
      <c r="AB61" s="107"/>
      <c r="AC61" s="107"/>
      <c r="AD61" s="107"/>
      <c r="AE61" s="53"/>
      <c r="AF61" s="53"/>
    </row>
    <row r="62" spans="1:3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64"/>
      <c r="T62" s="64"/>
      <c r="U62" s="64"/>
      <c r="V62" s="64"/>
      <c r="W62" s="64"/>
      <c r="X62" s="64"/>
      <c r="Y62" s="64"/>
      <c r="Z62" s="138"/>
      <c r="AA62" s="110"/>
      <c r="AB62" s="110"/>
      <c r="AC62" s="110"/>
      <c r="AD62" s="107"/>
      <c r="AE62" s="53"/>
      <c r="AF62" s="53"/>
    </row>
    <row r="63" spans="1:3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64"/>
      <c r="T63" s="64"/>
      <c r="U63" s="64"/>
      <c r="V63" s="64"/>
      <c r="W63" s="64"/>
      <c r="X63" s="64"/>
      <c r="Y63" s="64"/>
      <c r="Z63" s="138"/>
      <c r="AA63" s="110"/>
      <c r="AB63" s="110"/>
      <c r="AC63" s="110"/>
      <c r="AD63" s="107"/>
      <c r="AE63" s="53"/>
      <c r="AF63" s="53"/>
    </row>
    <row r="64" spans="1:3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138"/>
      <c r="AA64" s="110"/>
      <c r="AB64" s="110"/>
      <c r="AC64" s="110"/>
      <c r="AD64" s="53"/>
      <c r="AE64" s="53"/>
      <c r="AF64" s="53"/>
    </row>
    <row r="65" spans="1:3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53"/>
      <c r="AA65" s="53"/>
      <c r="AB65" s="53"/>
      <c r="AC65" s="53"/>
      <c r="AD65" s="53"/>
      <c r="AE65" s="53"/>
      <c r="AF65" s="53"/>
    </row>
    <row r="66" spans="1:3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53"/>
      <c r="AA66" s="53"/>
      <c r="AB66" s="53"/>
      <c r="AC66" s="53"/>
      <c r="AD66" s="53"/>
      <c r="AE66" s="53"/>
      <c r="AF66" s="53"/>
    </row>
    <row r="67" spans="1:3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</row>
    <row r="68" spans="1:3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</row>
    <row r="69" spans="1:3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92"/>
      <c r="W69" s="92"/>
      <c r="X69" s="92"/>
      <c r="Y69" s="26"/>
      <c r="Z69" s="26"/>
      <c r="AA69" s="26"/>
      <c r="AB69" s="26"/>
      <c r="AC69" s="26"/>
      <c r="AD69" s="26"/>
      <c r="AE69" s="26"/>
      <c r="AF69" s="26"/>
    </row>
    <row r="70" spans="1:32">
      <c r="V70" s="4"/>
      <c r="W70" s="4"/>
      <c r="X70" s="4"/>
    </row>
    <row r="71" spans="1:32">
      <c r="V71" s="4"/>
      <c r="W71" s="4"/>
      <c r="X71" s="4"/>
    </row>
  </sheetData>
  <sheetProtection password="CE93" sheet="1" objects="1" scenarios="1"/>
  <mergeCells count="103">
    <mergeCell ref="W4:X4"/>
    <mergeCell ref="W5:X6"/>
    <mergeCell ref="W7:X8"/>
    <mergeCell ref="W9:X10"/>
    <mergeCell ref="W21:X21"/>
    <mergeCell ref="R21:R22"/>
    <mergeCell ref="U22:W22"/>
    <mergeCell ref="Q55:Q58"/>
    <mergeCell ref="T4:U4"/>
    <mergeCell ref="T5:U6"/>
    <mergeCell ref="V5:V6"/>
    <mergeCell ref="T7:U8"/>
    <mergeCell ref="V7:V8"/>
    <mergeCell ref="T9:U10"/>
    <mergeCell ref="V9:V10"/>
    <mergeCell ref="U55:V58"/>
    <mergeCell ref="P28:Q29"/>
    <mergeCell ref="R28:R29"/>
    <mergeCell ref="U23:V23"/>
    <mergeCell ref="U25:V25"/>
    <mergeCell ref="U27:V27"/>
    <mergeCell ref="R34:T35"/>
    <mergeCell ref="V34:Y35"/>
    <mergeCell ref="AD59:AF60"/>
    <mergeCell ref="R7:R10"/>
    <mergeCell ref="M34:P34"/>
    <mergeCell ref="B43:C43"/>
    <mergeCell ref="B44:C44"/>
    <mergeCell ref="B45:C45"/>
    <mergeCell ref="B46:C46"/>
    <mergeCell ref="B23:L23"/>
    <mergeCell ref="B40:C40"/>
    <mergeCell ref="B41:C41"/>
    <mergeCell ref="B42:C42"/>
    <mergeCell ref="O18:P18"/>
    <mergeCell ref="O19:P19"/>
    <mergeCell ref="O20:P20"/>
    <mergeCell ref="O21:P21"/>
    <mergeCell ref="O22:P22"/>
    <mergeCell ref="B20:H20"/>
    <mergeCell ref="D40:E40"/>
    <mergeCell ref="D41:E41"/>
    <mergeCell ref="O23:O27"/>
    <mergeCell ref="D42:E42"/>
    <mergeCell ref="D43:E43"/>
    <mergeCell ref="H34:K35"/>
    <mergeCell ref="U28:V28"/>
    <mergeCell ref="A2:L2"/>
    <mergeCell ref="O12:O14"/>
    <mergeCell ref="O15:P15"/>
    <mergeCell ref="O16:P16"/>
    <mergeCell ref="O17:P17"/>
    <mergeCell ref="O4:P4"/>
    <mergeCell ref="O5:P5"/>
    <mergeCell ref="O6:P6"/>
    <mergeCell ref="O7:O10"/>
    <mergeCell ref="O11:P11"/>
    <mergeCell ref="X51:X52"/>
    <mergeCell ref="Y51:Y52"/>
    <mergeCell ref="AA59:AA60"/>
    <mergeCell ref="V51:V52"/>
    <mergeCell ref="W38:Y38"/>
    <mergeCell ref="Z56:Z57"/>
    <mergeCell ref="B51:C51"/>
    <mergeCell ref="B52:C52"/>
    <mergeCell ref="B53:C53"/>
    <mergeCell ref="B54:C54"/>
    <mergeCell ref="D44:E44"/>
    <mergeCell ref="D50:E50"/>
    <mergeCell ref="B47:C47"/>
    <mergeCell ref="B48:C48"/>
    <mergeCell ref="B49:C49"/>
    <mergeCell ref="B50:C50"/>
    <mergeCell ref="D45:E45"/>
    <mergeCell ref="D46:E46"/>
    <mergeCell ref="D47:E47"/>
    <mergeCell ref="D48:E48"/>
    <mergeCell ref="D49:E49"/>
    <mergeCell ref="AA56:AA57"/>
    <mergeCell ref="AA34:AD35"/>
    <mergeCell ref="AB56:AB57"/>
    <mergeCell ref="AC56:AC57"/>
    <mergeCell ref="A34:F35"/>
    <mergeCell ref="T2:X3"/>
    <mergeCell ref="U19:W20"/>
    <mergeCell ref="AB59:AB60"/>
    <mergeCell ref="AC59:AC60"/>
    <mergeCell ref="AA38:AC38"/>
    <mergeCell ref="F37:F39"/>
    <mergeCell ref="B37:E38"/>
    <mergeCell ref="H37:J37"/>
    <mergeCell ref="K38:K39"/>
    <mergeCell ref="M38:O38"/>
    <mergeCell ref="D39:E39"/>
    <mergeCell ref="B39:C39"/>
    <mergeCell ref="S38:S39"/>
    <mergeCell ref="T38:T39"/>
    <mergeCell ref="D51:E51"/>
    <mergeCell ref="D52:E52"/>
    <mergeCell ref="D53:E53"/>
    <mergeCell ref="D54:E54"/>
    <mergeCell ref="Z59:Z60"/>
    <mergeCell ref="W51:W52"/>
  </mergeCells>
  <pageMargins left="0.42" right="0.19" top="0.9" bottom="0.19" header="0.31496062992125984" footer="0.17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Herramienta de software</vt:lpstr>
      <vt:lpstr>Datos (no modificar)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NURY</dc:creator>
  <cp:lastModifiedBy>NURY</cp:lastModifiedBy>
  <cp:lastPrinted>2011-06-29T05:21:17Z</cp:lastPrinted>
  <dcterms:created xsi:type="dcterms:W3CDTF">2011-06-10T05:17:08Z</dcterms:created>
  <dcterms:modified xsi:type="dcterms:W3CDTF">2011-10-12T03:54:44Z</dcterms:modified>
</cp:coreProperties>
</file>